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https://gruppofsitaliane-my.sharepoint.com/personal/4932374_fsitaliane_it/Documents/Invio per pubblicazione 2023/ENG/"/>
    </mc:Choice>
  </mc:AlternateContent>
  <xr:revisionPtr revIDLastSave="1" documentId="13_ncr:1_{F5C09BEA-25A0-4275-993C-93F69BE1F56E}" xr6:coauthVersionLast="47" xr6:coauthVersionMax="47" xr10:uidLastSave="{D677FF53-8443-4416-81C0-C95478AF0206}"/>
  <bookViews>
    <workbookView xWindow="-110" yWindow="-110" windowWidth="19420" windowHeight="10420" xr2:uid="{00000000-000D-0000-FFFF-FFFF00000000}"/>
  </bookViews>
  <sheets>
    <sheet name="KPI PERFORMANCE" sheetId="1" r:id="rId1"/>
    <sheet name="Foglio1" sheetId="2" state="hidden" r:id="rId2"/>
  </sheets>
  <externalReferences>
    <externalReference r:id="rId3"/>
  </externalReferences>
  <definedNames>
    <definedName name="_xlnm.Print_Area" localSheetId="0">'KPI PERFORMANCE'!$A$1:$H$1780</definedName>
    <definedName name="Countries" localSheetId="0">#REF!</definedName>
    <definedName name="Countries">#REF!</definedName>
    <definedName name="Excel_BuiltIn_Print_Area_1" localSheetId="0">'[1]Economic Performance (1)'!#REF!</definedName>
    <definedName name="Excel_BuiltIn_Print_Area_1">'[1]Economic Performance (1)'!#REF!</definedName>
    <definedName name="_xlnm.Print_Titles" localSheetId="0">'KPI PERFORMANCE'!$1:$1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50" i="1" l="1"/>
  <c r="C849" i="1"/>
  <c r="C861" i="1"/>
  <c r="C852" i="1"/>
  <c r="C839" i="1"/>
  <c r="C343" i="1"/>
  <c r="D343" i="1"/>
  <c r="C325" i="1"/>
  <c r="C318" i="1"/>
  <c r="D318" i="1"/>
  <c r="C302" i="1"/>
  <c r="C305" i="1"/>
  <c r="C860" i="1"/>
  <c r="C859" i="1"/>
  <c r="C862" i="1"/>
  <c r="C856" i="1"/>
  <c r="C857" i="1"/>
  <c r="C848" i="1"/>
  <c r="C854" i="1"/>
  <c r="C853" i="1"/>
  <c r="C858" i="1" l="1"/>
  <c r="C855" i="1"/>
  <c r="C847" i="1"/>
  <c r="C330" i="1"/>
  <c r="C310" i="1"/>
  <c r="C313" i="1" s="1"/>
  <c r="C969" i="1"/>
  <c r="C968" i="1" s="1"/>
  <c r="C851" i="1"/>
  <c r="C789" i="1"/>
  <c r="C797" i="1" s="1"/>
  <c r="C1264" i="1" l="1"/>
  <c r="C1254" i="1"/>
  <c r="C1239" i="1"/>
  <c r="C1247" i="1" s="1"/>
  <c r="C1240" i="1"/>
  <c r="C1223" i="1"/>
  <c r="C1233" i="1" s="1"/>
  <c r="C1224" i="1"/>
  <c r="C1212" i="1"/>
  <c r="C1184" i="1"/>
  <c r="C1188" i="1"/>
  <c r="C1192" i="1"/>
  <c r="C1196" i="1"/>
  <c r="C1200" i="1"/>
  <c r="C1204" i="1"/>
  <c r="C1155" i="1"/>
  <c r="C1159" i="1"/>
  <c r="C1163" i="1"/>
  <c r="C1167" i="1"/>
  <c r="C1171" i="1"/>
  <c r="C1175" i="1"/>
  <c r="C1133" i="1"/>
  <c r="C1135" i="1" s="1"/>
  <c r="C1115" i="1"/>
  <c r="C1118" i="1"/>
  <c r="C1095" i="1"/>
  <c r="C1100" i="1"/>
  <c r="C1081" i="1"/>
  <c r="C1084" i="1"/>
  <c r="C838" i="1"/>
  <c r="C1058" i="1"/>
  <c r="C1043" i="1"/>
  <c r="C1034" i="1"/>
  <c r="D1034" i="1"/>
  <c r="C1027" i="1"/>
  <c r="D1027" i="1"/>
  <c r="C1017" i="1"/>
  <c r="C1538" i="1"/>
  <c r="D372" i="1"/>
  <c r="C1587" i="1"/>
  <c r="C708" i="1"/>
  <c r="D1587" i="1"/>
  <c r="E1514" i="1"/>
  <c r="E1517" i="1"/>
  <c r="E1520" i="1"/>
  <c r="E1523" i="1"/>
  <c r="E1526" i="1"/>
  <c r="D1529" i="1"/>
  <c r="E1529" i="1"/>
  <c r="E1535" i="1"/>
  <c r="D1436" i="1"/>
  <c r="D1438" i="1" s="1"/>
  <c r="E1436" i="1"/>
  <c r="E1438" i="1" s="1"/>
  <c r="D1423" i="1"/>
  <c r="D1425" i="1" s="1"/>
  <c r="E1423" i="1"/>
  <c r="E1425" i="1" s="1"/>
  <c r="D1399" i="1"/>
  <c r="E1399" i="1"/>
  <c r="D1403" i="1"/>
  <c r="E1403" i="1"/>
  <c r="D1407" i="1"/>
  <c r="E1407" i="1"/>
  <c r="D1411" i="1"/>
  <c r="E1411" i="1"/>
  <c r="D1369" i="1"/>
  <c r="E1369" i="1"/>
  <c r="D1380" i="1"/>
  <c r="E1380" i="1"/>
  <c r="D1349" i="1"/>
  <c r="E1349" i="1"/>
  <c r="D1352" i="1"/>
  <c r="E1352" i="1"/>
  <c r="D1355" i="1"/>
  <c r="E1355" i="1"/>
  <c r="D1358" i="1"/>
  <c r="E1358" i="1"/>
  <c r="D1361" i="1"/>
  <c r="E1361" i="1"/>
  <c r="D1362" i="1"/>
  <c r="E1362" i="1"/>
  <c r="D1284" i="1"/>
  <c r="E1284" i="1"/>
  <c r="D1287" i="1"/>
  <c r="E1287" i="1"/>
  <c r="D1290" i="1"/>
  <c r="E1290" i="1"/>
  <c r="D1293" i="1"/>
  <c r="E1293" i="1"/>
  <c r="D1264" i="1"/>
  <c r="E1264" i="1"/>
  <c r="D1254" i="1"/>
  <c r="E1254" i="1"/>
  <c r="D1239" i="1"/>
  <c r="D1248" i="1" s="1"/>
  <c r="E1239" i="1"/>
  <c r="E1247" i="1" s="1"/>
  <c r="D1240" i="1"/>
  <c r="E1240" i="1"/>
  <c r="D1223" i="1"/>
  <c r="D1231" i="1" s="1"/>
  <c r="E1223" i="1"/>
  <c r="E1231" i="1" s="1"/>
  <c r="D1224" i="1"/>
  <c r="E1224" i="1"/>
  <c r="D1212" i="1"/>
  <c r="E1212" i="1"/>
  <c r="D1184" i="1"/>
  <c r="E1184" i="1"/>
  <c r="D1188" i="1"/>
  <c r="E1188" i="1"/>
  <c r="D1192" i="1"/>
  <c r="E1192" i="1"/>
  <c r="D1196" i="1"/>
  <c r="E1196" i="1"/>
  <c r="D1200" i="1"/>
  <c r="E1200" i="1"/>
  <c r="D1204" i="1"/>
  <c r="E1204" i="1"/>
  <c r="D1155" i="1"/>
  <c r="E1155" i="1"/>
  <c r="D1159" i="1"/>
  <c r="E1159" i="1"/>
  <c r="D1163" i="1"/>
  <c r="E1163" i="1"/>
  <c r="D1167" i="1"/>
  <c r="E1167" i="1"/>
  <c r="D1171" i="1"/>
  <c r="E1171" i="1"/>
  <c r="D1175" i="1"/>
  <c r="E1175" i="1"/>
  <c r="D1134" i="1"/>
  <c r="E1134" i="1"/>
  <c r="D1138" i="1"/>
  <c r="E1138" i="1"/>
  <c r="D1142" i="1"/>
  <c r="E1142" i="1"/>
  <c r="D1146" i="1"/>
  <c r="E1146" i="1"/>
  <c r="D1115" i="1"/>
  <c r="E1115" i="1"/>
  <c r="D1118" i="1"/>
  <c r="E1118" i="1"/>
  <c r="E1121" i="1"/>
  <c r="D1095" i="1"/>
  <c r="E1095" i="1"/>
  <c r="D1100" i="1"/>
  <c r="E1100" i="1"/>
  <c r="E1105" i="1"/>
  <c r="D1081" i="1"/>
  <c r="E1081" i="1"/>
  <c r="D1084" i="1"/>
  <c r="E1084" i="1"/>
  <c r="E1087" i="1"/>
  <c r="D1058" i="1"/>
  <c r="E1058" i="1"/>
  <c r="D1060" i="1"/>
  <c r="D1061" i="1"/>
  <c r="D1063" i="1"/>
  <c r="D1064" i="1"/>
  <c r="E1033" i="1"/>
  <c r="D1036" i="1"/>
  <c r="D1037" i="1"/>
  <c r="D1040" i="1"/>
  <c r="D1043" i="1"/>
  <c r="D1045" i="1"/>
  <c r="D1046" i="1"/>
  <c r="D1047" i="1"/>
  <c r="D1049" i="1"/>
  <c r="D1050" i="1"/>
  <c r="D1051" i="1"/>
  <c r="E1027" i="1"/>
  <c r="D1017" i="1"/>
  <c r="E1017" i="1"/>
  <c r="C1143" i="1" l="1"/>
  <c r="C1080" i="1"/>
  <c r="C1094" i="1"/>
  <c r="C1249" i="1"/>
  <c r="C1114" i="1"/>
  <c r="D1033" i="1"/>
  <c r="C1248" i="1"/>
  <c r="C1154" i="1"/>
  <c r="C1168" i="1" s="1"/>
  <c r="C1183" i="1"/>
  <c r="C1193" i="1" s="1"/>
  <c r="C1231" i="1"/>
  <c r="C1033" i="1"/>
  <c r="C1232" i="1"/>
  <c r="C1147" i="1"/>
  <c r="C1250" i="1"/>
  <c r="C1139" i="1"/>
  <c r="C1234" i="1"/>
  <c r="D1250" i="1"/>
  <c r="D1538" i="1"/>
  <c r="E1133" i="1"/>
  <c r="E1135" i="1" s="1"/>
  <c r="D1133" i="1"/>
  <c r="D1147" i="1" s="1"/>
  <c r="E1114" i="1"/>
  <c r="E1431" i="1"/>
  <c r="D1348" i="1"/>
  <c r="D1431" i="1"/>
  <c r="D1080" i="1"/>
  <c r="E1448" i="1"/>
  <c r="E1444" i="1"/>
  <c r="D1444" i="1"/>
  <c r="E1442" i="1"/>
  <c r="E1234" i="1"/>
  <c r="E1233" i="1"/>
  <c r="D1442" i="1"/>
  <c r="E1232" i="1"/>
  <c r="E1429" i="1"/>
  <c r="D1154" i="1"/>
  <c r="D1160" i="1" s="1"/>
  <c r="E1440" i="1"/>
  <c r="E1183" i="1"/>
  <c r="E1205" i="1" s="1"/>
  <c r="D1448" i="1"/>
  <c r="E1250" i="1"/>
  <c r="D1114" i="1"/>
  <c r="E1249" i="1"/>
  <c r="E1094" i="1"/>
  <c r="D1183" i="1"/>
  <c r="D1197" i="1" s="1"/>
  <c r="D1249" i="1"/>
  <c r="D1440" i="1"/>
  <c r="D1233" i="1"/>
  <c r="E1348" i="1"/>
  <c r="D1094" i="1"/>
  <c r="E1248" i="1"/>
  <c r="D1234" i="1"/>
  <c r="E1398" i="1"/>
  <c r="E1412" i="1" s="1"/>
  <c r="E1080" i="1"/>
  <c r="E1154" i="1"/>
  <c r="E1172" i="1" s="1"/>
  <c r="D1247" i="1"/>
  <c r="D1398" i="1"/>
  <c r="D1416" i="1" s="1"/>
  <c r="E1538" i="1"/>
  <c r="E1446" i="1"/>
  <c r="D1446" i="1"/>
  <c r="D1429" i="1"/>
  <c r="E1427" i="1"/>
  <c r="D1427" i="1"/>
  <c r="D1232" i="1"/>
  <c r="D825" i="1"/>
  <c r="E825" i="1"/>
  <c r="D828" i="1"/>
  <c r="E828" i="1"/>
  <c r="D804" i="1"/>
  <c r="E804" i="1"/>
  <c r="D808" i="1"/>
  <c r="E808" i="1"/>
  <c r="D789" i="1"/>
  <c r="E789" i="1"/>
  <c r="D793" i="1"/>
  <c r="E793" i="1"/>
  <c r="C1205" i="1" l="1"/>
  <c r="C1185" i="1"/>
  <c r="C1176" i="1"/>
  <c r="C1156" i="1"/>
  <c r="C1164" i="1"/>
  <c r="C1172" i="1"/>
  <c r="C1160" i="1"/>
  <c r="C1201" i="1"/>
  <c r="C1197" i="1"/>
  <c r="C1189" i="1"/>
  <c r="D1135" i="1"/>
  <c r="E1143" i="1"/>
  <c r="E1139" i="1"/>
  <c r="E833" i="1"/>
  <c r="D1139" i="1"/>
  <c r="D1164" i="1"/>
  <c r="D1156" i="1"/>
  <c r="E1147" i="1"/>
  <c r="D1143" i="1"/>
  <c r="E1193" i="1"/>
  <c r="E1201" i="1"/>
  <c r="E1185" i="1"/>
  <c r="E797" i="1"/>
  <c r="E838" i="1" s="1"/>
  <c r="E1189" i="1"/>
  <c r="E1197" i="1"/>
  <c r="E1400" i="1"/>
  <c r="D1172" i="1"/>
  <c r="D1176" i="1"/>
  <c r="E1408" i="1"/>
  <c r="D1185" i="1"/>
  <c r="D1408" i="1"/>
  <c r="E812" i="1"/>
  <c r="D812" i="1"/>
  <c r="D1168" i="1"/>
  <c r="E1417" i="1"/>
  <c r="E1416" i="1"/>
  <c r="E1404" i="1"/>
  <c r="D1404" i="1"/>
  <c r="D797" i="1"/>
  <c r="D838" i="1" s="1"/>
  <c r="D1201" i="1"/>
  <c r="D1400" i="1"/>
  <c r="D1193" i="1"/>
  <c r="D1205" i="1"/>
  <c r="D1189" i="1"/>
  <c r="D1412" i="1"/>
  <c r="D1417" i="1"/>
  <c r="E1164" i="1"/>
  <c r="E1160" i="1"/>
  <c r="D833" i="1"/>
  <c r="E1156" i="1"/>
  <c r="E1176" i="1"/>
  <c r="E1168" i="1"/>
  <c r="C709" i="1"/>
  <c r="D691" i="1"/>
  <c r="E691" i="1"/>
  <c r="D701" i="1"/>
  <c r="E701" i="1"/>
  <c r="E372" i="1"/>
  <c r="E363" i="1"/>
  <c r="E343" i="1"/>
  <c r="E318" i="1"/>
  <c r="D325" i="1"/>
  <c r="E325" i="1"/>
  <c r="D302" i="1"/>
  <c r="D969" i="1" s="1"/>
  <c r="D968" i="1" s="1"/>
  <c r="E302" i="1"/>
  <c r="E969" i="1" s="1"/>
  <c r="E968" i="1" s="1"/>
  <c r="D305" i="1"/>
  <c r="E305" i="1"/>
  <c r="E839" i="1" l="1"/>
  <c r="E840" i="1" s="1"/>
  <c r="D839" i="1"/>
  <c r="D840" i="1" s="1"/>
  <c r="E330" i="1"/>
  <c r="D330" i="1"/>
  <c r="E310" i="1"/>
  <c r="D310" i="1"/>
  <c r="F42" i="1"/>
  <c r="F34" i="1"/>
  <c r="D313" i="1" l="1"/>
  <c r="E313" i="1"/>
  <c r="F43" i="1"/>
  <c r="F35" i="1"/>
  <c r="F36" i="1"/>
  <c r="C84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tc={C87B1180-08FC-46ED-A134-262ABFB36C78}</author>
    <author>tc={1838BE4F-3AAE-4F8C-916E-2D18E2647A56}</author>
    <author>tc={8AE69845-F4E7-4DAD-9E8F-560CC0F1D3C7}</author>
    <author>tc={9D233243-32CB-434D-805F-5152E2EEB268}</author>
    <author>tc={ADF1D38A-2214-466F-928D-18DECB043207}</author>
    <author>tc={CC11369F-213D-4058-A509-8D28042EE492}</author>
  </authors>
  <commentList>
    <comment ref="D790" authorId="0" shapeId="0" xr:uid="{00000000-0006-0000-0000-000001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Dato rettificato a seguito di perfezionamento del metodo di calcolo</t>
      </text>
    </comment>
    <comment ref="D794" authorId="1" shapeId="0" xr:uid="{00000000-0006-0000-0000-000002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Dato rettificato a seguito di perfezionamento del metodo di calcolo</t>
      </text>
    </comment>
    <comment ref="D817" authorId="2" shapeId="0" xr:uid="{00000000-0006-0000-00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Dato rettificato a seguito di perfezionamento del metodo di calcolo</t>
      </text>
    </comment>
    <comment ref="A846" authorId="3" shapeId="0" xr:uid="{00000000-0006-0000-00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Tabella modificata rispetto allo scorso anno</t>
      </text>
    </comment>
    <comment ref="D1022" authorId="4" shapeId="0" xr:uid="{00000000-0006-0000-0000-000005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Dato rettificato a seguito di perfezionamento del metodo di calcolo</t>
      </text>
    </comment>
    <comment ref="F1604" authorId="5" shapeId="0" xr:uid="{00000000-0006-0000-0000-000006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Busitalia Campania a sistema dichiara 19 infortuni al netto di quelli in itinere e delle aggressioni (senza dare ulteriori dettagli)</t>
      </text>
    </comment>
  </commentList>
</comments>
</file>

<file path=xl/sharedStrings.xml><?xml version="1.0" encoding="utf-8"?>
<sst xmlns="http://schemas.openxmlformats.org/spreadsheetml/2006/main" count="4487" uniqueCount="1071">
  <si>
    <t>GRI</t>
  </si>
  <si>
    <t>Unità di misura</t>
  </si>
  <si>
    <t>2-29</t>
  </si>
  <si>
    <t>-</t>
  </si>
  <si>
    <t>%</t>
  </si>
  <si>
    <t xml:space="preserve">&lt; 60 </t>
  </si>
  <si>
    <t xml:space="preserve">&lt; 15 </t>
  </si>
  <si>
    <t>&lt; 10</t>
  </si>
  <si>
    <t>GJ</t>
  </si>
  <si>
    <t>≥ 750</t>
  </si>
  <si>
    <t>n.</t>
  </si>
  <si>
    <t>0,13</t>
  </si>
  <si>
    <t>i</t>
  </si>
  <si>
    <t>Comfort</t>
  </si>
  <si>
    <t>0</t>
  </si>
  <si>
    <t>Staff</t>
  </si>
  <si>
    <t>201-1</t>
  </si>
  <si>
    <t>€ M</t>
  </si>
  <si>
    <t>201-4</t>
  </si>
  <si>
    <t>203-1</t>
  </si>
  <si>
    <r>
      <t>Green bond ratio</t>
    </r>
    <r>
      <rPr>
        <vertAlign val="superscript"/>
        <sz val="10"/>
        <rFont val="Garamond"/>
        <family val="1"/>
      </rPr>
      <t>1</t>
    </r>
  </si>
  <si>
    <r>
      <t>Green debt ratio</t>
    </r>
    <r>
      <rPr>
        <vertAlign val="superscript"/>
        <sz val="10"/>
        <rFont val="Garamond"/>
        <family val="1"/>
      </rPr>
      <t>2</t>
    </r>
  </si>
  <si>
    <t>204-1</t>
  </si>
  <si>
    <t>2022*</t>
  </si>
  <si>
    <t>205-2</t>
  </si>
  <si>
    <t>205-3</t>
  </si>
  <si>
    <t>Algeria</t>
  </si>
  <si>
    <t>207-4</t>
  </si>
  <si>
    <t>Country by country reporting</t>
  </si>
  <si>
    <t>euro</t>
  </si>
  <si>
    <t>Argentina</t>
  </si>
  <si>
    <t>Australia</t>
  </si>
  <si>
    <t>Austria</t>
  </si>
  <si>
    <t>India</t>
  </si>
  <si>
    <t>Iran</t>
  </si>
  <si>
    <t>Oman</t>
  </si>
  <si>
    <t>Qatar</t>
  </si>
  <si>
    <t>Romania</t>
  </si>
  <si>
    <t>Serbia</t>
  </si>
  <si>
    <t>Colombia</t>
  </si>
  <si>
    <t>Georgia</t>
  </si>
  <si>
    <t>Uzbekistan</t>
  </si>
  <si>
    <t>301-1</t>
  </si>
  <si>
    <t>t</t>
  </si>
  <si>
    <t>301-2</t>
  </si>
  <si>
    <t>302-1</t>
  </si>
  <si>
    <t>Biodiesel</t>
  </si>
  <si>
    <t>GWh</t>
  </si>
  <si>
    <t>mln kcal</t>
  </si>
  <si>
    <t>n.d.</t>
  </si>
  <si>
    <t>302-2</t>
  </si>
  <si>
    <t>302-3</t>
  </si>
  <si>
    <t>(kJ/UT)</t>
  </si>
  <si>
    <t>kJ/pkm</t>
  </si>
  <si>
    <t>kJ/tkm</t>
  </si>
  <si>
    <t>303-3</t>
  </si>
  <si>
    <t>303-4</t>
  </si>
  <si>
    <t>303-5</t>
  </si>
  <si>
    <t>305-1</t>
  </si>
  <si>
    <t>tCO2e</t>
  </si>
  <si>
    <t>305-2</t>
  </si>
  <si>
    <t>305-1
305-2</t>
  </si>
  <si>
    <t>305-3</t>
  </si>
  <si>
    <r>
      <t>tCO</t>
    </r>
    <r>
      <rPr>
        <b/>
        <vertAlign val="subscript"/>
        <sz val="10"/>
        <rFont val="Garamond"/>
        <family val="1"/>
      </rPr>
      <t>2</t>
    </r>
  </si>
  <si>
    <t>305-5</t>
  </si>
  <si>
    <t>305-4</t>
  </si>
  <si>
    <r>
      <t xml:space="preserve">Disclosure 2023 vs target SBTi Near Term </t>
    </r>
    <r>
      <rPr>
        <b/>
        <vertAlign val="superscript"/>
        <sz val="10"/>
        <color rgb="FFDC002E"/>
        <rFont val="Garamond"/>
        <family val="1"/>
      </rPr>
      <t>16</t>
    </r>
  </si>
  <si>
    <t>MRY - 2023</t>
  </si>
  <si>
    <t>BY - 2019</t>
  </si>
  <si>
    <t>305-1
305-2
305-3</t>
  </si>
  <si>
    <t>Target -50%</t>
  </si>
  <si>
    <t>Target -30%</t>
  </si>
  <si>
    <r>
      <t xml:space="preserve">Disclosure 2023 vs target SBTi Net Zero </t>
    </r>
    <r>
      <rPr>
        <b/>
        <vertAlign val="superscript"/>
        <sz val="10"/>
        <color rgb="FFDC002E"/>
        <rFont val="Garamond"/>
        <family val="1"/>
      </rPr>
      <t>17</t>
    </r>
  </si>
  <si>
    <t>Net Zero</t>
  </si>
  <si>
    <t>305-7</t>
  </si>
  <si>
    <t>- NOx</t>
  </si>
  <si>
    <r>
      <t>- SO</t>
    </r>
    <r>
      <rPr>
        <vertAlign val="subscript"/>
        <sz val="10"/>
        <rFont val="Garamond"/>
        <family val="1"/>
      </rPr>
      <t>2</t>
    </r>
  </si>
  <si>
    <r>
      <t>- PM</t>
    </r>
    <r>
      <rPr>
        <vertAlign val="subscript"/>
        <sz val="10"/>
        <rFont val="Garamond"/>
        <family val="1"/>
      </rPr>
      <t>10</t>
    </r>
  </si>
  <si>
    <t>306-3-4-5</t>
  </si>
  <si>
    <t>306-2</t>
  </si>
  <si>
    <t>n.a.</t>
  </si>
  <si>
    <t>km</t>
  </si>
  <si>
    <t>308-1</t>
  </si>
  <si>
    <t>2-7</t>
  </si>
  <si>
    <t>Full Time</t>
  </si>
  <si>
    <t>Part time</t>
  </si>
  <si>
    <t>401-1</t>
  </si>
  <si>
    <t>403-4</t>
  </si>
  <si>
    <t>403-9</t>
  </si>
  <si>
    <t>i.</t>
  </si>
  <si>
    <t>18,09</t>
  </si>
  <si>
    <t>0,77</t>
  </si>
  <si>
    <t>404-1</t>
  </si>
  <si>
    <t xml:space="preserve">                      </t>
  </si>
  <si>
    <t xml:space="preserve">          </t>
  </si>
  <si>
    <t>404-3</t>
  </si>
  <si>
    <t>405-1</t>
  </si>
  <si>
    <t>405-2</t>
  </si>
  <si>
    <t>414-1</t>
  </si>
  <si>
    <t>416-1
416-2</t>
  </si>
  <si>
    <t>2-27</t>
  </si>
  <si>
    <t>Disclosure Trenitalia</t>
  </si>
  <si>
    <r>
      <t>0</t>
    </r>
    <r>
      <rPr>
        <vertAlign val="superscript"/>
        <sz val="10"/>
        <rFont val="Garamond"/>
        <family val="1"/>
      </rPr>
      <t>1</t>
    </r>
  </si>
  <si>
    <r>
      <t>100</t>
    </r>
    <r>
      <rPr>
        <vertAlign val="superscript"/>
        <sz val="10"/>
        <rFont val="Garamond"/>
        <family val="1"/>
      </rPr>
      <t>2</t>
    </r>
  </si>
  <si>
    <r>
      <t>100</t>
    </r>
    <r>
      <rPr>
        <vertAlign val="superscript"/>
        <sz val="10"/>
        <rFont val="Garamond"/>
        <family val="1"/>
      </rPr>
      <t>3</t>
    </r>
  </si>
  <si>
    <r>
      <t>0</t>
    </r>
    <r>
      <rPr>
        <vertAlign val="superscript"/>
        <sz val="10"/>
        <rFont val="Garamond"/>
        <family val="1"/>
      </rPr>
      <t>4</t>
    </r>
  </si>
  <si>
    <t>Euro</t>
  </si>
  <si>
    <t>A</t>
  </si>
  <si>
    <t>T</t>
  </si>
  <si>
    <t>CCM 3.3</t>
  </si>
  <si>
    <t>N/AM</t>
  </si>
  <si>
    <t>CCM 6.1</t>
  </si>
  <si>
    <t>CCM 6.2</t>
  </si>
  <si>
    <t>CCM 6.3</t>
  </si>
  <si>
    <t>CCM 6.6</t>
  </si>
  <si>
    <t>CCM 6.7</t>
  </si>
  <si>
    <t>CCM 6.10</t>
  </si>
  <si>
    <t>CCM 6.11</t>
  </si>
  <si>
    <t>CCM 6.12</t>
  </si>
  <si>
    <t>CCM 6.13</t>
  </si>
  <si>
    <t>CCM 6.14</t>
  </si>
  <si>
    <t>CCM 6.15</t>
  </si>
  <si>
    <t>CCM 7.2</t>
  </si>
  <si>
    <t>CCM 7.3</t>
  </si>
  <si>
    <t>CCM 7.4</t>
  </si>
  <si>
    <t>CCM 7.6</t>
  </si>
  <si>
    <t>CCM 7.7</t>
  </si>
  <si>
    <t>No</t>
  </si>
  <si>
    <t>CE 3.4</t>
  </si>
  <si>
    <t>OpEx</t>
  </si>
  <si>
    <t>CCM 6.14/CCA 6.14</t>
  </si>
  <si>
    <t>CCM 6.15/CCA 6.15</t>
  </si>
  <si>
    <t>CapEx</t>
  </si>
  <si>
    <t>CCM 6.1/CCA 6.1</t>
  </si>
  <si>
    <t>2-8</t>
  </si>
  <si>
    <r>
      <t>2023</t>
    </r>
    <r>
      <rPr>
        <b/>
        <vertAlign val="superscript"/>
        <sz val="10"/>
        <color rgb="FFDC002E"/>
        <rFont val="Garamond"/>
        <family val="1"/>
      </rPr>
      <t>5</t>
    </r>
  </si>
  <si>
    <r>
      <t>CapEx KPI</t>
    </r>
    <r>
      <rPr>
        <b/>
        <vertAlign val="superscript"/>
        <sz val="10"/>
        <color rgb="FFDC002E"/>
        <rFont val="Garamond"/>
        <family val="1"/>
      </rPr>
      <t>1</t>
    </r>
    <r>
      <rPr>
        <b/>
        <sz val="10"/>
        <color rgb="FFDC002E"/>
        <rFont val="Garamond"/>
        <family val="1"/>
      </rPr>
      <t xml:space="preserve"> </t>
    </r>
  </si>
  <si>
    <r>
      <t>OpEx KPI</t>
    </r>
    <r>
      <rPr>
        <b/>
        <vertAlign val="superscript"/>
        <sz val="10"/>
        <color rgb="FFDC002E"/>
        <rFont val="Garamond"/>
        <family val="1"/>
      </rPr>
      <t>1</t>
    </r>
    <r>
      <rPr>
        <b/>
        <sz val="10"/>
        <color rgb="FFDC002E"/>
        <rFont val="Garamond"/>
        <family val="1"/>
      </rPr>
      <t xml:space="preserve"> </t>
    </r>
  </si>
  <si>
    <r>
      <t>Turnover KPI</t>
    </r>
    <r>
      <rPr>
        <b/>
        <vertAlign val="superscript"/>
        <sz val="10"/>
        <color rgb="FFDC002E"/>
        <rFont val="Garamond"/>
        <family val="1"/>
      </rPr>
      <t>1</t>
    </r>
    <r>
      <rPr>
        <b/>
        <sz val="10"/>
        <color rgb="FFDC002E"/>
        <rFont val="Garamond"/>
        <family val="1"/>
      </rPr>
      <t xml:space="preserve"> </t>
    </r>
  </si>
  <si>
    <t>KPI -  PRODUCT LIABILITY</t>
  </si>
  <si>
    <t>GRI 2 - Stakeholder engagement - Service quality - (customer care)</t>
  </si>
  <si>
    <t xml:space="preserve">Infrastructure - Railway network </t>
  </si>
  <si>
    <t>Safety (railway operation safety level)</t>
  </si>
  <si>
    <t xml:space="preserve">Measurement unit </t>
  </si>
  <si>
    <t xml:space="preserve">2023 target </t>
  </si>
  <si>
    <t xml:space="preserve">2023 actual </t>
  </si>
  <si>
    <t xml:space="preserve">2022 actual </t>
  </si>
  <si>
    <t>do not exceed the national reference values (NRV) assigned to Italy in respect to the “company as a whole” railway risk category</t>
  </si>
  <si>
    <t xml:space="preserve">achieved </t>
  </si>
  <si>
    <t>number of FWSIs - Fatalities and Weighted Serious Injuries arising from significant incidents/ train x km</t>
  </si>
  <si>
    <t>achieved</t>
  </si>
  <si>
    <t>Focus on the environment and social issues (Drafting of the Procedure for sharing  with stakeholders the action plans envisaged in the ‘infrastructure network resilience plan’)</t>
  </si>
  <si>
    <t xml:space="preserve">commitment </t>
  </si>
  <si>
    <t>formalization</t>
  </si>
  <si>
    <t>Focus on the environment and social issues (Development of RFI Sustainable Procurement System for integration of ESG criteria in all phases of procurement of goods, works, and services)</t>
  </si>
  <si>
    <t xml:space="preserve">Modal integration (Perception of ease and convenience of arrival at the station - percentage of satisfied people) </t>
  </si>
  <si>
    <t xml:space="preserve">Travel comfort in station areas (overall perception of the station - percentage of satisfied people) </t>
  </si>
  <si>
    <t>Cleanliness (overall perception of cleanliness in station areas - percentage of satisfied people)</t>
  </si>
  <si>
    <t>Additional ground services (overall perception of commercial services - percentage of satisfied people)</t>
  </si>
  <si>
    <t>89.11</t>
  </si>
  <si>
    <t>Station safety (overall perception of safety at stations -percentage of satisfied people)</t>
  </si>
  <si>
    <t xml:space="preserve">Information on train operation provided at stations (overall perception of information - percentage of satisfied people) </t>
  </si>
  <si>
    <t>Information on train operation provided at stations (perception of information under critical operating conditions - percentage of satisfied people)</t>
  </si>
  <si>
    <t xml:space="preserve">Assistance at stations for passengers with reduced mobility (level of satisfaction with the assistance service provided by the Sale Blu network - percentage of satisfied people) </t>
  </si>
  <si>
    <t xml:space="preserve">Assistance at stations for passengers with reduced mobility (extension of RMPs assistance service to new stations) </t>
  </si>
  <si>
    <t>at least 5 stations</t>
  </si>
  <si>
    <t>at least 110</t>
  </si>
  <si>
    <t>number</t>
  </si>
  <si>
    <r>
      <rPr>
        <i/>
        <vertAlign val="superscript"/>
        <sz val="10"/>
        <color theme="1"/>
        <rFont val="Garamond"/>
        <family val="1"/>
      </rPr>
      <t>1</t>
    </r>
    <r>
      <rPr>
        <i/>
        <sz val="10"/>
        <color theme="1"/>
        <rFont val="Garamond"/>
        <family val="1"/>
      </rPr>
      <t xml:space="preserve"> Introduced from January 2023.</t>
    </r>
  </si>
  <si>
    <t xml:space="preserve">Travel comfort in station areas (overall perception of lighting - percentage of satisfied people) </t>
  </si>
  <si>
    <t>Accessibility of spaces in stations (work to improve accessibility - raising platforms height to 55cm, installing lifts)</t>
  </si>
  <si>
    <t>Infrastructure - Roadway and motorway network</t>
  </si>
  <si>
    <t>Measurement unit</t>
  </si>
  <si>
    <t>Standard</t>
  </si>
  <si>
    <t>2022 actual</t>
  </si>
  <si>
    <t>2021 actual</t>
  </si>
  <si>
    <t>2023 actual</t>
  </si>
  <si>
    <t xml:space="preserve">Compliance (average time for authorisation of an advertising system (art. 53.5 of the Traffic Code regulations) net of delays due to the customer), net of delays due to the customer </t>
  </si>
  <si>
    <t xml:space="preserve">Compliance (average time for authorisation for oversize load transit net of delays due to the customer)  </t>
  </si>
  <si>
    <t>calendar days</t>
  </si>
  <si>
    <t>calendar days (as per Pres. decree no. 495/92)</t>
  </si>
  <si>
    <t xml:space="preserve">152.69  (&lt;60 days for 42% of provisions issued) </t>
  </si>
  <si>
    <t>121.08 days (&lt;60 days for 48% of provisions issued)</t>
  </si>
  <si>
    <r>
      <t>16.5 days</t>
    </r>
    <r>
      <rPr>
        <vertAlign val="superscript"/>
        <sz val="10"/>
        <color theme="1"/>
        <rFont val="Garamond"/>
        <family val="1"/>
      </rPr>
      <t>1</t>
    </r>
  </si>
  <si>
    <t>17.4 days</t>
  </si>
  <si>
    <r>
      <t>16.2 days</t>
    </r>
    <r>
      <rPr>
        <vertAlign val="superscript"/>
        <sz val="10"/>
        <color theme="1"/>
        <rFont val="Garamond"/>
        <family val="1"/>
      </rPr>
      <t>1</t>
    </r>
  </si>
  <si>
    <t>16.4 days</t>
  </si>
  <si>
    <r>
      <t>1,141</t>
    </r>
    <r>
      <rPr>
        <vertAlign val="superscript"/>
        <sz val="10"/>
        <color theme="1"/>
        <rFont val="Garamond"/>
        <family val="1"/>
      </rPr>
      <t>2</t>
    </r>
  </si>
  <si>
    <t xml:space="preserve">Compliance (average time for authorisation for agricultural machinery transit net of delays due to the customer)  </t>
  </si>
  <si>
    <t xml:space="preserve">Environment (production of energy from renewable sources - PV energy) </t>
  </si>
  <si>
    <r>
      <rPr>
        <i/>
        <vertAlign val="superscript"/>
        <sz val="10"/>
        <color theme="1"/>
        <rFont val="Garamond"/>
        <family val="1"/>
      </rPr>
      <t>2</t>
    </r>
    <r>
      <rPr>
        <i/>
        <sz val="10"/>
        <color theme="1"/>
        <rFont val="Garamond"/>
        <family val="1"/>
      </rPr>
      <t xml:space="preserve"> The Lissone plant has operating problems on the inverter that have reduced its output.</t>
    </r>
  </si>
  <si>
    <r>
      <rPr>
        <i/>
        <vertAlign val="superscript"/>
        <sz val="10"/>
        <color theme="1"/>
        <rFont val="Garamond"/>
        <family val="1"/>
      </rPr>
      <t>1</t>
    </r>
    <r>
      <rPr>
        <i/>
        <sz val="10"/>
        <color theme="1"/>
        <rFont val="Garamond"/>
        <family val="1"/>
      </rPr>
      <t xml:space="preserve"> As the number of applications increased, there was an improvement in the KPI. However, the flooding events that occurred in Emilia-Romagna in May 2023 resulted in a physiological slowdown in the processing time of technical permits issued by AGR Emilia-Romagna. Consequently, there was a slowdown in the time taken to issue authorisations for oversize load transit for which technical permits had been requested by the AGR Emilia-Romagna.</t>
    </r>
  </si>
  <si>
    <r>
      <t>Trains - Punctuality</t>
    </r>
    <r>
      <rPr>
        <b/>
        <vertAlign val="superscript"/>
        <sz val="10"/>
        <color rgb="FFDC002E"/>
        <rFont val="Garamond"/>
        <family val="1"/>
      </rPr>
      <t>1</t>
    </r>
  </si>
  <si>
    <t>2023-2022 delta (p.p.)</t>
  </si>
  <si>
    <t>Market services - Frecce (% of trains arriving within 10 minutes of the scheduled time)</t>
  </si>
  <si>
    <t>Universal services - IC day and night trains (% of trains arriving within 15 minutes of the scheduled time)</t>
  </si>
  <si>
    <t>Regional services (% of trains arriving within 5 minutes of the scheduled time)</t>
  </si>
  <si>
    <r>
      <rPr>
        <i/>
        <vertAlign val="superscript"/>
        <sz val="10"/>
        <rFont val="Garamond"/>
        <family val="1"/>
      </rPr>
      <t>1</t>
    </r>
    <r>
      <rPr>
        <i/>
        <sz val="10"/>
        <rFont val="Garamond"/>
        <family val="1"/>
      </rPr>
      <t xml:space="preserve"> Trains are considered late if they arrive after the indicated limit (considering all trains with no exceptions)</t>
    </r>
  </si>
  <si>
    <t>Trains - Regularity</t>
  </si>
  <si>
    <r>
      <t>Medium and long haul transport</t>
    </r>
    <r>
      <rPr>
        <vertAlign val="superscript"/>
        <sz val="10"/>
        <color theme="1"/>
        <rFont val="Garamond"/>
        <family val="1"/>
      </rPr>
      <t>1</t>
    </r>
  </si>
  <si>
    <r>
      <t>Regional</t>
    </r>
    <r>
      <rPr>
        <vertAlign val="superscript"/>
        <sz val="10"/>
        <color theme="1"/>
        <rFont val="Garamond"/>
        <family val="1"/>
      </rPr>
      <t>2</t>
    </r>
  </si>
  <si>
    <r>
      <rPr>
        <i/>
        <vertAlign val="superscript"/>
        <sz val="10"/>
        <color theme="1"/>
        <rFont val="Garamond"/>
        <family val="1"/>
      </rPr>
      <t>1</t>
    </r>
    <r>
      <rPr>
        <i/>
        <sz val="10"/>
        <color theme="1"/>
        <rFont val="Garamond"/>
        <family val="1"/>
      </rPr>
      <t xml:space="preserve"> Regular trains, net of trains that were limited, cancelled or arrived over 120 minutes late. </t>
    </r>
  </si>
  <si>
    <t xml:space="preserve">2 Percentage of trains arriving at their destination out of all scheduled train service (excluding trains cancelled due to strikes) </t>
  </si>
  <si>
    <t>2023 target</t>
  </si>
  <si>
    <t>Road passenger transport - urban transport (Veneto)</t>
  </si>
  <si>
    <t>Punctuality - Padua urban transport - bus (% on-time journeys)</t>
  </si>
  <si>
    <t>Punctuality - Padua urban transport - bus (% with delays of &gt; 5’ to &lt;= 15')</t>
  </si>
  <si>
    <t>Punctuality - Padua urban transport - bus (% with delays &gt; 15')</t>
  </si>
  <si>
    <r>
      <t>Punctuality - Padua urban transport - tram (% on-time journeys)</t>
    </r>
    <r>
      <rPr>
        <vertAlign val="superscript"/>
        <sz val="10"/>
        <color theme="1"/>
        <rFont val="Garamond"/>
        <family val="1"/>
      </rPr>
      <t>1</t>
    </r>
  </si>
  <si>
    <t xml:space="preserve">Punctuality - Padua urban transport - tram (% with delays of &gt; 4’ to &lt;= 8') </t>
  </si>
  <si>
    <t xml:space="preserve">Punctuality - Padua urban transport - tram (% journeys with delays &gt; 8')* </t>
  </si>
  <si>
    <t>Punctuality - Rovigo urban transport - bus (% on-time journeys)</t>
  </si>
  <si>
    <t>Punctuality - Rovigo urban transport - bus (% journeys with delays of &gt; 5’ to &lt;= 10')</t>
  </si>
  <si>
    <t>Punctuality - Rovigo urban transport - bus (% journeys with delays of &gt; 10')</t>
  </si>
  <si>
    <t>Extension of the sales network - Padua urban transport - (no. of points of sale)</t>
  </si>
  <si>
    <t>Extension of the sales network - Padua urban transport - (no. of points of sale/1,000 residents)</t>
  </si>
  <si>
    <t>Extension of the sales network - Rovigo urban transport - (no. of points of sale)</t>
  </si>
  <si>
    <t>Extension of the sales network - Rovigo urban transport - (no. of points of sale/1,000 residents)</t>
  </si>
  <si>
    <t>no. of points of sale/1,000 residents</t>
  </si>
  <si>
    <t>no.</t>
  </si>
  <si>
    <t>Accident rate - Padua urban transport (bus)</t>
  </si>
  <si>
    <t>Accident rate - Padua urban transport (tram)</t>
  </si>
  <si>
    <t>Accident rate - Rovigo urban transport (bus)</t>
  </si>
  <si>
    <r>
      <t>no. of accidents without liability</t>
    </r>
    <r>
      <rPr>
        <vertAlign val="superscript"/>
        <sz val="10"/>
        <color theme="1"/>
        <rFont val="Garamond"/>
        <family val="1"/>
      </rPr>
      <t>1</t>
    </r>
    <r>
      <rPr>
        <sz val="10"/>
        <color theme="1"/>
        <rFont val="Garamond"/>
        <family val="1"/>
      </rPr>
      <t>/million km</t>
    </r>
  </si>
  <si>
    <t xml:space="preserve">Focus on the environment - Padua urban transport (EURO 6 and electric vehicles) </t>
  </si>
  <si>
    <t xml:space="preserve">Focus on the environment - Rovigo urban transport (EURO 6 and electric vehicles) </t>
  </si>
  <si>
    <r>
      <rPr>
        <i/>
        <vertAlign val="superscript"/>
        <sz val="10"/>
        <color theme="1"/>
        <rFont val="Garamond"/>
        <family val="1"/>
      </rPr>
      <t>1</t>
    </r>
    <r>
      <rPr>
        <i/>
        <sz val="10"/>
        <color theme="1"/>
        <rFont val="Garamond"/>
        <family val="1"/>
      </rPr>
      <t xml:space="preserve"> No. of accidents without liability reflects the number of accidents that occur during service operation, for which drivers or a combination of actors are presumed to be at fault  </t>
    </r>
  </si>
  <si>
    <t>Road passenger transport - suburban transport (Veneto)</t>
  </si>
  <si>
    <t>Punctuality - Padua suburban transport - (% on-time journeys)</t>
  </si>
  <si>
    <t>Punctuality - Padua suburban transport - (% trains with delays of &gt;15’ to &lt;=30')</t>
  </si>
  <si>
    <t>Punctuality - Padua suburban transport - (% with delays &gt; 30')</t>
  </si>
  <si>
    <t>Punctuality - Rovigo suburban transport - (% on-time journeys)</t>
  </si>
  <si>
    <t>Punctuality - Rovigo suburban transport - (% trains with delays of &gt; 5’ to &lt;=15')</t>
  </si>
  <si>
    <t>Punctuality - Rovigo suburban transport - (% with delays &gt; 15')</t>
  </si>
  <si>
    <t>no. of points of sale/municipalities served</t>
  </si>
  <si>
    <t>no. of points of sale/million residents</t>
  </si>
  <si>
    <t>Extension of the sales network - Padua suburban transport - (no. of points of sale)</t>
  </si>
  <si>
    <t>Extension of the sales network - Padua suburban transport - (no. of points of sale/municipalities served)</t>
  </si>
  <si>
    <t>Extension of the sales network - Padua suburban transport - (no. of points of sale/millions of residents)</t>
  </si>
  <si>
    <t>Extension of the sales network - Rovigo suburban transport - (no. of points of sale)</t>
  </si>
  <si>
    <t>Extension of the sales network - Rovigo suburban transport - (no. of points of sale/network km)</t>
  </si>
  <si>
    <t>no. of points of sale/network km</t>
  </si>
  <si>
    <t>Extension of the sales network - Rovigo suburban transport - (no. of points of sale/municipalities served)</t>
  </si>
  <si>
    <t>Extension of the sales network - Rovigo suburban transport - (no. of points of sale/millions of residents)</t>
  </si>
  <si>
    <t>no. of points of sale/millions of residents</t>
  </si>
  <si>
    <t>Accident rate - Padua suburban transport</t>
  </si>
  <si>
    <t>Accident rate - Rovigo suburban transport</t>
  </si>
  <si>
    <r>
      <t>accidents without liability</t>
    </r>
    <r>
      <rPr>
        <vertAlign val="superscript"/>
        <sz val="10"/>
        <color theme="1"/>
        <rFont val="Garamond"/>
        <family val="1"/>
      </rPr>
      <t>1</t>
    </r>
    <r>
      <rPr>
        <sz val="10"/>
        <color theme="1"/>
        <rFont val="Garamond"/>
        <family val="1"/>
      </rPr>
      <t>/million km</t>
    </r>
  </si>
  <si>
    <t xml:space="preserve">Focus on the environment - Padua suburban transport (EURO 6 and electric vehicles)  </t>
  </si>
  <si>
    <t xml:space="preserve">Focus on the environment - Rovigo suburban transport (EURO 6 and electric vehicles)   </t>
  </si>
  <si>
    <r>
      <rPr>
        <i/>
        <vertAlign val="superscript"/>
        <sz val="10"/>
        <color theme="1"/>
        <rFont val="Garamond"/>
        <family val="1"/>
      </rPr>
      <t>1</t>
    </r>
    <r>
      <rPr>
        <i/>
        <sz val="10"/>
        <color theme="1"/>
        <rFont val="Garamond"/>
        <family val="1"/>
      </rPr>
      <t xml:space="preserve"> No. of accidents without liability reflect the number of accidents that occur during service operation, for which drivers or a combination of actors are presumed to be at fault </t>
    </r>
  </si>
  <si>
    <t>Road passenger transport - (Umbria)</t>
  </si>
  <si>
    <t>Punctuality and regularity - urban transport - (on-time journeys)</t>
  </si>
  <si>
    <t>Punctuality and regularity - urban transport - (journeys with delays of &gt; 5’ to &lt;= 10’)</t>
  </si>
  <si>
    <r>
      <t>2023 actual</t>
    </r>
    <r>
      <rPr>
        <b/>
        <vertAlign val="superscript"/>
        <sz val="10"/>
        <color rgb="FFDC002E"/>
        <rFont val="Garamond"/>
        <family val="1"/>
      </rPr>
      <t>1</t>
    </r>
  </si>
  <si>
    <t xml:space="preserve">Punctuality and regularity - urban transport - (journeys with delays of &gt; 10’) </t>
  </si>
  <si>
    <t xml:space="preserve">Punctuality and regularity - suburban transport - (on-time journeys) </t>
  </si>
  <si>
    <t xml:space="preserve">Punctuality and regularity - suburban transport - (journeys with delays of &gt; 5’ to &lt;= 15’) </t>
  </si>
  <si>
    <t xml:space="preserve">Punctuality and regularity - suburban transport - (journeys with delays of &gt; 15’) </t>
  </si>
  <si>
    <t>Punctuality and regularity - navigation service - (vessels on time or with delays &lt;=5' on peak journeys)</t>
  </si>
  <si>
    <t>Punctuality and regularity - navigation service - (vessels on time or with delays &lt;=5' in remaining journeys)</t>
  </si>
  <si>
    <t>Punctuality and regularity - navigation service - (actual journeys on scheduled journeys)</t>
  </si>
  <si>
    <t>Extension of the sales network for road LPT - (points of sale)</t>
  </si>
  <si>
    <t>Extension of the sales network for road LPT - (points of sale/network Km)</t>
  </si>
  <si>
    <t>Extension of the sales network for road LPT - (points of sale/municipalities served)</t>
  </si>
  <si>
    <t>Extension of the sales network for road LPT - (buses with on-board ticket sale with surcharge)</t>
  </si>
  <si>
    <t>Extension of the sales network for rail transport - (points of sale)</t>
  </si>
  <si>
    <r>
      <t xml:space="preserve">Punctuality and regularity - rail transport </t>
    </r>
    <r>
      <rPr>
        <vertAlign val="superscript"/>
        <sz val="10"/>
        <color theme="1"/>
        <rFont val="Garamond"/>
        <family val="1"/>
      </rPr>
      <t>2</t>
    </r>
    <r>
      <rPr>
        <sz val="10"/>
        <color theme="1"/>
        <rFont val="Garamond"/>
        <family val="1"/>
      </rPr>
      <t xml:space="preserve"> - (journeys on time or with delays of &lt;=5’)</t>
    </r>
  </si>
  <si>
    <t>Punctuality and regularity - rail transport - (journeys on time or with delays of &lt;=10’)</t>
  </si>
  <si>
    <t xml:space="preserve">Punctuality and regularity - rail transport - (journeys on time or with delays of &lt;=15’) </t>
  </si>
  <si>
    <t>Punctuality and regularity - rail transport - (journeys with delays of &gt;15’)</t>
  </si>
  <si>
    <t>Extension of the sales network for rail transport - (points of sale/network Km)</t>
  </si>
  <si>
    <t>Extension of the sales network for rail transport - (points of sale/municipalities served)</t>
  </si>
  <si>
    <r>
      <t>Accident rate - (no. of accidents without liability</t>
    </r>
    <r>
      <rPr>
        <vertAlign val="superscript"/>
        <sz val="10"/>
        <color theme="1"/>
        <rFont val="Garamond"/>
        <family val="1"/>
      </rPr>
      <t>3</t>
    </r>
    <r>
      <rPr>
        <sz val="10"/>
        <color theme="1"/>
        <rFont val="Garamond"/>
        <family val="1"/>
      </rPr>
      <t>)</t>
    </r>
  </si>
  <si>
    <t>1 for every 51,950 Km equivalent travelled</t>
  </si>
  <si>
    <t xml:space="preserve">1 for every 97,357 Km travelled </t>
  </si>
  <si>
    <t xml:space="preserve">1 for every 113,509 Km travelled </t>
  </si>
  <si>
    <t xml:space="preserve">Focus on the environment - urban transport (vehicles with Euro 3 or higher engines) </t>
  </si>
  <si>
    <t xml:space="preserve">Focus on the environment - suburban transport (vehicles with Euro 3 or higher engines)  </t>
  </si>
  <si>
    <t xml:space="preserve">3 No. of accidents without liability reflects the number of accidents that occur during service operation, for which drivers or a combination of actors are presumed to be at fault. </t>
  </si>
  <si>
    <r>
      <rPr>
        <i/>
        <vertAlign val="superscript"/>
        <sz val="10"/>
        <color theme="1"/>
        <rFont val="Garamond"/>
        <family val="1"/>
      </rPr>
      <t>1</t>
    </r>
    <r>
      <rPr>
        <i/>
        <sz val="10"/>
        <color theme="1"/>
        <rFont val="Garamond"/>
        <family val="1"/>
      </rPr>
      <t xml:space="preserve"> According to the data collected within the Passengers Business Unit, a new sample survey criterion for the “Punctuality” indicator is introduced, specifically reporting punctuality on departure from the terminus.   </t>
    </r>
  </si>
  <si>
    <t>2 As from 1 January 2024, Trenitalia is operating service on the Sansepolcro - Terni and Perugia Ponte San Giovanni - Perugia Sant'Anna line (formerly Ferrovia Centrale Umbra) .</t>
  </si>
  <si>
    <t>Road passenger transport - (Campania)</t>
  </si>
  <si>
    <t>Punctuality and regularity - urban transport - (overall regularity - travelled/scheduled km)</t>
  </si>
  <si>
    <t>Punctuality and regularity - urban transport - (overall regularity - travelled/scheduled journeys)</t>
  </si>
  <si>
    <t>Punctuality and regularity - suburban transport - (overall regularity - travelled/scheduled km)</t>
  </si>
  <si>
    <t>Punctuality and regularity - suburban transport - (overall regularity - travelled/scheduled journeys)</t>
  </si>
  <si>
    <t>Punctuality and regularity - rail transport - (travelled/scheduled km)</t>
  </si>
  <si>
    <t xml:space="preserve">Comfort (vehicles with enhanced accessibility - lower floors) </t>
  </si>
  <si>
    <t xml:space="preserve"> % of total vehicles</t>
  </si>
  <si>
    <t>% stops/total</t>
  </si>
  <si>
    <t xml:space="preserve">no. of points of sale/network km </t>
  </si>
  <si>
    <t>RMPs services (vehicles with enhanced accessibility for passengers with reduced mobility)</t>
  </si>
  <si>
    <t xml:space="preserve">Passenger information (signs at stops displaying transit times)  </t>
  </si>
  <si>
    <t xml:space="preserve">Focus on the environment (vehicles with Euro 4 exhaust and higher engines)  </t>
  </si>
  <si>
    <t xml:space="preserve">Extension of the sales network (points of sale/network km) </t>
  </si>
  <si>
    <t>no. of accidents */km travelled</t>
  </si>
  <si>
    <t>no. of accidents*/journeys travelled</t>
  </si>
  <si>
    <t>1 for every 42,702 km</t>
  </si>
  <si>
    <t xml:space="preserve">1 for every 4,974 journeys </t>
  </si>
  <si>
    <t>1 for every 70,360 km</t>
  </si>
  <si>
    <t xml:space="preserve">1 for every 2,908 journeys </t>
  </si>
  <si>
    <t>1 for every 52,623 km</t>
  </si>
  <si>
    <t xml:space="preserve">1 for every 6,095 journeys </t>
  </si>
  <si>
    <t>1 for every 53,983 km</t>
  </si>
  <si>
    <t xml:space="preserve">1 for every 2,236 journeys </t>
  </si>
  <si>
    <t>1 for every 74,723 km</t>
  </si>
  <si>
    <t xml:space="preserve">1 for every 8,996 journeys </t>
  </si>
  <si>
    <t>1 for every 99,215 km</t>
  </si>
  <si>
    <t xml:space="preserve">1 for every 3,879 journeys </t>
  </si>
  <si>
    <t>Accident rate - urban transport</t>
  </si>
  <si>
    <t>Accident rate - suburban/outer suburban transport</t>
  </si>
  <si>
    <t>GRI 2 - Stakeholder engagement - Service quality - (customer satisfaction)</t>
  </si>
  <si>
    <t xml:space="preserve">Infrastructures – station </t>
  </si>
  <si>
    <t>% of satisfied people</t>
  </si>
  <si>
    <t>Modal integration (perception of ease and convenience of arrival at the station)</t>
  </si>
  <si>
    <t>Comfort of stations (overall perception of station quality)</t>
  </si>
  <si>
    <t>Comfort of stations (overall perception of lighting)</t>
  </si>
  <si>
    <t>Cleanliness (perception of cleanliness of station areas)</t>
  </si>
  <si>
    <t>Additional ground services (overall perception of commercial services)</t>
  </si>
  <si>
    <t>Security (perception of overall security at the station)</t>
  </si>
  <si>
    <t>Public information (overall perception of information)</t>
  </si>
  <si>
    <t>Public information (perception of information under critical operating conditions)</t>
  </si>
  <si>
    <t>Services for passengers with disabilities and reduced mobility (level of overall satisfaction with the assistance service provided by the "Sale Blu" network)</t>
  </si>
  <si>
    <r>
      <rPr>
        <i/>
        <vertAlign val="superscript"/>
        <sz val="10"/>
        <color theme="1"/>
        <rFont val="Garamond"/>
        <family val="1"/>
      </rPr>
      <t xml:space="preserve">1 </t>
    </r>
    <r>
      <rPr>
        <i/>
        <sz val="10"/>
        <color theme="1"/>
        <rFont val="Garamond"/>
        <family val="1"/>
      </rPr>
      <t>Introduced from January 2023.</t>
    </r>
  </si>
  <si>
    <t>Railway passenger transport – medium and long haul (Trenitalia)</t>
  </si>
  <si>
    <t>Cleanliness</t>
  </si>
  <si>
    <t>Punctuality</t>
  </si>
  <si>
    <t>On board information</t>
  </si>
  <si>
    <t>Personnel</t>
  </si>
  <si>
    <t>Overall journey</t>
  </si>
  <si>
    <t>% satisfied customers</t>
  </si>
  <si>
    <t>Railway passenger transport – regional (Trenitalia)</t>
  </si>
  <si>
    <r>
      <t>Railway passenger transport - Hellenic Train (Greece)</t>
    </r>
    <r>
      <rPr>
        <b/>
        <vertAlign val="superscript"/>
        <sz val="10"/>
        <color rgb="FFDC002E"/>
        <rFont val="Garamond"/>
        <family val="1"/>
      </rPr>
      <t>1</t>
    </r>
  </si>
  <si>
    <t>Passenger information (perception of information in normal travel conditions)</t>
  </si>
  <si>
    <t xml:space="preserve">Interaction with customers </t>
  </si>
  <si>
    <t>Cleanliness of vehicles</t>
  </si>
  <si>
    <t>Safety on board</t>
  </si>
  <si>
    <t>Overall score</t>
  </si>
  <si>
    <r>
      <rPr>
        <i/>
        <vertAlign val="superscript"/>
        <sz val="10"/>
        <color theme="1"/>
        <rFont val="Garamond"/>
        <family val="1"/>
      </rPr>
      <t>1</t>
    </r>
    <r>
      <rPr>
        <i/>
        <sz val="10"/>
        <color theme="1"/>
        <rFont val="Garamond"/>
        <family val="1"/>
      </rPr>
      <t xml:space="preserve"> The data for 2022 refer to the fourth quarter of each year; the data for 2023 refer to the third quarter.    </t>
    </r>
  </si>
  <si>
    <t>Road passenger transport - urban service (Busitalia - Sita Nord and Italian subsidiaries)</t>
  </si>
  <si>
    <t>Regularity</t>
  </si>
  <si>
    <t>Travel comfort</t>
  </si>
  <si>
    <t>Road passenger transport - suburban service (Busitalia - Sita Nord and Italian subsidiaries)</t>
  </si>
  <si>
    <t>GRI 2 - Stakeholder engagement - Complaints management</t>
  </si>
  <si>
    <t>Infrastructure - Railway network (Inefficiencies by type)</t>
  </si>
  <si>
    <t>Comfort at the station</t>
  </si>
  <si>
    <t>Cleanliness at the station</t>
  </si>
  <si>
    <t>Architectural barriers and services for the disabled</t>
  </si>
  <si>
    <t>Public information</t>
  </si>
  <si>
    <t>Safety at the station</t>
  </si>
  <si>
    <r>
      <t>Respect for the environment</t>
    </r>
    <r>
      <rPr>
        <vertAlign val="superscript"/>
        <sz val="10"/>
        <color theme="1"/>
        <rFont val="Garamond"/>
        <family val="1"/>
      </rPr>
      <t>1</t>
    </r>
  </si>
  <si>
    <t>Other</t>
  </si>
  <si>
    <t>Total inefficiencies</t>
  </si>
  <si>
    <t xml:space="preserve">Total complaints </t>
  </si>
  <si>
    <r>
      <rPr>
        <vertAlign val="superscript"/>
        <sz val="10"/>
        <color theme="1"/>
        <rFont val="Garamond"/>
        <family val="1"/>
      </rPr>
      <t>1</t>
    </r>
    <r>
      <rPr>
        <sz val="10"/>
        <color theme="1"/>
        <rFont val="Garamond"/>
        <family val="1"/>
      </rPr>
      <t xml:space="preserve"> This KPI was monitored for the first time only in 2021.</t>
    </r>
  </si>
  <si>
    <t>Railway passenger transport - medium and long haul (inefficiencies by type)</t>
  </si>
  <si>
    <t>Regularity and punctuality</t>
  </si>
  <si>
    <t>Service level</t>
  </si>
  <si>
    <t>Train comfort</t>
  </si>
  <si>
    <t>Frontline personnel</t>
  </si>
  <si>
    <t>Passenger information</t>
  </si>
  <si>
    <t>Additional services</t>
  </si>
  <si>
    <t>Cleanliness of the trains</t>
  </si>
  <si>
    <t>Security on board trains</t>
  </si>
  <si>
    <t>Safety on board trains</t>
  </si>
  <si>
    <t>Services for passengers with reduced mobility</t>
  </si>
  <si>
    <t>Modal integration</t>
  </si>
  <si>
    <t>Total complaints</t>
  </si>
  <si>
    <t>Railway passenger transport - regional (inefficiencies by type)</t>
  </si>
  <si>
    <t>Focus on the environment</t>
  </si>
  <si>
    <t>Accessibility</t>
  </si>
  <si>
    <t>Railway passenger transport - Hellenic Train (Greece) (inefficiencies by type)</t>
  </si>
  <si>
    <t>Delays</t>
  </si>
  <si>
    <t>Refunds</t>
  </si>
  <si>
    <t>Cancellations</t>
  </si>
  <si>
    <t>Road passenger transport - Veneto (inefficiencies by type)</t>
  </si>
  <si>
    <t>Service regularity</t>
  </si>
  <si>
    <t xml:space="preserve">Punctuality </t>
  </si>
  <si>
    <t>Company/Customer Relationship</t>
  </si>
  <si>
    <t>Service gaps</t>
  </si>
  <si>
    <t>Tickets</t>
  </si>
  <si>
    <t>Safety</t>
  </si>
  <si>
    <t>Access to the service</t>
  </si>
  <si>
    <t>Vehicles</t>
  </si>
  <si>
    <t xml:space="preserve">number </t>
  </si>
  <si>
    <t>Road passenger transport - Campania (inefficiencies by type)</t>
  </si>
  <si>
    <t>Travel comfort on board and on the route</t>
  </si>
  <si>
    <t xml:space="preserve">Passenger information </t>
  </si>
  <si>
    <t>Company- customer relationship</t>
  </si>
  <si>
    <t xml:space="preserve">Access to the service </t>
  </si>
  <si>
    <t>Cleanliness of vehicles and systems</t>
  </si>
  <si>
    <t>Low service level (not relating to the service, to be reviewed with contractors)</t>
  </si>
  <si>
    <t>Railway freight transport Mercitalia Rail</t>
  </si>
  <si>
    <t>KPI -  FINANCIAL</t>
  </si>
  <si>
    <t xml:space="preserve">GRI 201 - Economic performance </t>
  </si>
  <si>
    <t>Directly generated and distributed economic value</t>
  </si>
  <si>
    <t xml:space="preserve">Directly generated economic value </t>
  </si>
  <si>
    <t>- Revenue from sales and services</t>
  </si>
  <si>
    <t>- Other sundry income</t>
  </si>
  <si>
    <t>Economic value distributed</t>
  </si>
  <si>
    <t>Operating costs for materials and services</t>
  </si>
  <si>
    <t>Personnel expense</t>
  </si>
  <si>
    <t>Payments to financial backers</t>
  </si>
  <si>
    <t>Payments to public bodies</t>
  </si>
  <si>
    <t>Economic value withheld</t>
  </si>
  <si>
    <t>Depreciation, amortisation, provisions and impairment losses</t>
  </si>
  <si>
    <t>Other costs and taxes</t>
  </si>
  <si>
    <t>Profit for the year</t>
  </si>
  <si>
    <t>Financial assistance received from the public administration</t>
  </si>
  <si>
    <t>Grants related to income</t>
  </si>
  <si>
    <t>Government Programme Contract</t>
  </si>
  <si>
    <r>
      <t>Covid-19 grants</t>
    </r>
    <r>
      <rPr>
        <vertAlign val="superscript"/>
        <sz val="10"/>
        <rFont val="Garamond"/>
        <family val="1"/>
      </rPr>
      <t>1</t>
    </r>
  </si>
  <si>
    <t>Other loans from the Italian government</t>
  </si>
  <si>
    <t>From EU</t>
  </si>
  <si>
    <t>From local public bodies (regions, municipalities, etc.)</t>
  </si>
  <si>
    <t>Other grants</t>
  </si>
  <si>
    <t>Grants related to assets</t>
  </si>
  <si>
    <t>Italian government grants</t>
  </si>
  <si>
    <t>Total</t>
  </si>
  <si>
    <r>
      <rPr>
        <i/>
        <vertAlign val="superscript"/>
        <sz val="10"/>
        <rFont val="Garamond"/>
        <family val="1"/>
      </rPr>
      <t>1</t>
    </r>
    <r>
      <rPr>
        <i/>
        <sz val="10"/>
        <rFont val="Garamond"/>
        <family val="1"/>
      </rPr>
      <t xml:space="preserve"> The amounts in this table refer to the portion of non-recurring grants earmarked for the FS Italiane Group for the epidemiological emergency, which are detailed in the 2020 Annual Report - Notes to the consolidated financial statement</t>
    </r>
  </si>
  <si>
    <t>Sustainable finance</t>
  </si>
  <si>
    <r>
      <rPr>
        <i/>
        <vertAlign val="superscript"/>
        <sz val="10"/>
        <rFont val="Garamond"/>
        <family val="1"/>
      </rPr>
      <t>1</t>
    </r>
    <r>
      <rPr>
        <i/>
        <sz val="10"/>
        <rFont val="Garamond"/>
        <family val="1"/>
      </rPr>
      <t xml:space="preserve"> Total amount of outstanding green bonds (at year-end) divided by the total amount (five-year moving average) of outstanding bonds (as per the 'Guidelines on the Disclosure of Non-Financial Information: Supplement concerning the reporting of climate-related information' issued by the European Commission on 20 June 2019).     </t>
    </r>
  </si>
  <si>
    <r>
      <rPr>
        <i/>
        <vertAlign val="superscript"/>
        <sz val="10"/>
        <rFont val="Garamond"/>
        <family val="1"/>
      </rPr>
      <t>2</t>
    </r>
    <r>
      <rPr>
        <i/>
        <sz val="10"/>
        <rFont val="Garamond"/>
        <family val="1"/>
      </rPr>
      <t xml:space="preserve"> Total amount of all outstanding green debt instruments (at year-end) divided by the total amount (five-year moving average) of all outstanding debt (required by the 'Guidelines on the Disclosure of Non-Financial Information: Supplement concerning the reporting of climate-related information' issued by the European Commission on 20 June 2019). </t>
    </r>
  </si>
  <si>
    <t>GRI 203 - Indirect economic impacts</t>
  </si>
  <si>
    <t>Investments in infrastructure and support services</t>
  </si>
  <si>
    <t>Total investments</t>
  </si>
  <si>
    <t>Infrastructure</t>
  </si>
  <si>
    <r>
      <t>Passengers</t>
    </r>
    <r>
      <rPr>
        <vertAlign val="superscript"/>
        <sz val="10"/>
        <rFont val="Garamond"/>
        <family val="1"/>
      </rPr>
      <t>1</t>
    </r>
  </si>
  <si>
    <t>Logistics</t>
  </si>
  <si>
    <t>Urban and other services</t>
  </si>
  <si>
    <r>
      <rPr>
        <i/>
        <vertAlign val="superscript"/>
        <sz val="10"/>
        <rFont val="Garamond"/>
        <family val="1"/>
      </rPr>
      <t>1</t>
    </r>
    <r>
      <rPr>
        <i/>
        <sz val="10"/>
        <rFont val="Garamond"/>
        <family val="1"/>
      </rPr>
      <t xml:space="preserve"> In 2022 the Group was reorganised in Units: infrastructure, passengers, logistics, urban and other services. The ‘passengers’ data for 2021 and 2020 include the investments for both the logistics unit and the passengers unit</t>
    </r>
  </si>
  <si>
    <t>GRI 204 - Procurement practices</t>
  </si>
  <si>
    <r>
      <t>Percentage of expenses for direct local suppliers</t>
    </r>
    <r>
      <rPr>
        <b/>
        <vertAlign val="superscript"/>
        <sz val="10"/>
        <color rgb="FFDC002E"/>
        <rFont val="Garamond"/>
        <family val="1"/>
      </rPr>
      <t>1</t>
    </r>
  </si>
  <si>
    <t>Italy</t>
  </si>
  <si>
    <t>Abroad</t>
  </si>
  <si>
    <t xml:space="preserve">1 "Direct supplier" means a non-group company that supplies products/provides services for the group companies' core business, with which the group has a direct relationship. "Local supplier" means a supplier based in Italy.  </t>
  </si>
  <si>
    <t>KPI -  ETHICS IN BUSINESS AND LEGISLATION COMPLIANCE</t>
  </si>
  <si>
    <t>GRI 205 - Anti-corruption</t>
  </si>
  <si>
    <t xml:space="preserve">Training about anti-corruption policies and procedures (reduced scope) </t>
  </si>
  <si>
    <r>
      <t>Number of employees trained about anti-corruption policies and procedures</t>
    </r>
    <r>
      <rPr>
        <vertAlign val="superscript"/>
        <sz val="10"/>
        <rFont val="Garamond"/>
        <family val="1"/>
      </rPr>
      <t>1</t>
    </r>
  </si>
  <si>
    <t>- Managers</t>
  </si>
  <si>
    <t>- Junior managers</t>
  </si>
  <si>
    <t>- White collars</t>
  </si>
  <si>
    <t>- Blue collars</t>
  </si>
  <si>
    <t>* Restatement compared with what is reported in the annex of the Sustainability Report 2022 due to refinement of the calculation method.</t>
  </si>
  <si>
    <t>Training about anti-corruption policies and procedures (reduced scope)</t>
  </si>
  <si>
    <r>
      <t>Training man/days about anti-corruption policies and procedures</t>
    </r>
    <r>
      <rPr>
        <vertAlign val="superscript"/>
        <sz val="10"/>
        <rFont val="Garamond"/>
        <family val="1"/>
      </rPr>
      <t>1</t>
    </r>
  </si>
  <si>
    <r>
      <rPr>
        <i/>
        <vertAlign val="superscript"/>
        <sz val="10"/>
        <rFont val="Garamond"/>
        <family val="1"/>
      </rPr>
      <t>1</t>
    </r>
    <r>
      <rPr>
        <i/>
        <sz val="10"/>
        <rFont val="Garamond"/>
        <family val="1"/>
      </rPr>
      <t xml:space="preserve"> The reduced scope for 2023 includes: FS, RFI, Trenitalia, Ferservizi, Italferr, FS Sistemi Urbani, Mercitalia Logistics, Mercitalia Rail, Mercitalia Intermodal, Busitalia Sita-Nord, Busitalia Veneto, Busitalia Rail Service, Busitalia Campania, Grandi Stazioni Rail, Grandi Stazioni Immobiliare, Terminali Italia, Italcertifer, FS Technology, FS Security, Cremonesi Workshop, Ferrovie del Sud Est e SA, FS International. Refer to the 2022 and 2021 Sustainability Reports for details on the scopes used for 2022 e 2021.</t>
    </r>
  </si>
  <si>
    <t>Incidents of corruption and actions taken</t>
  </si>
  <si>
    <r>
      <t>Internal disciplinary measures that resulted in dismissal or sanctions for the employees involved</t>
    </r>
    <r>
      <rPr>
        <vertAlign val="superscript"/>
        <sz val="10"/>
        <rFont val="Garamond"/>
        <family val="1"/>
      </rPr>
      <t>1</t>
    </r>
  </si>
  <si>
    <t xml:space="preserve">Termination or non-renewal of the contract with the supplier/partner involved  </t>
  </si>
  <si>
    <t>Legal actions against Group companies and/or their employees for incidents of corruption</t>
  </si>
  <si>
    <r>
      <rPr>
        <i/>
        <vertAlign val="superscript"/>
        <sz val="10"/>
        <color rgb="FF000000"/>
        <rFont val="Garamond"/>
        <family val="1"/>
      </rPr>
      <t>1</t>
    </r>
    <r>
      <rPr>
        <i/>
        <sz val="10"/>
        <color rgb="FF000000"/>
        <rFont val="Garamond"/>
        <family val="1"/>
      </rPr>
      <t xml:space="preserve"> The scope includes: RFI, Trenitalia, Ferservizi, Italferr, Italcertifer, Ferrovie del Sud Est, FS Sistemi Urbani, FSTechnology, Gruppo Busitalia, Gruppo Mercitalia and FS Security.</t>
    </r>
  </si>
  <si>
    <t>GRI 207 - Tax</t>
  </si>
  <si>
    <t>Revenue from customers/third parties</t>
  </si>
  <si>
    <t>Revenue from intragroup transactions with other tax jurisdictions</t>
  </si>
  <si>
    <t>Profit/loss before tax</t>
  </si>
  <si>
    <t>Property, plant and equipment and other cash and cash equivalents</t>
  </si>
  <si>
    <t>Income taxes paid</t>
  </si>
  <si>
    <t>Income taxes accrued on profit/loss (excluding deferred tax and provisions for uncertain tax positions)</t>
  </si>
  <si>
    <t>Number of employees</t>
  </si>
  <si>
    <t>Czech Republic</t>
  </si>
  <si>
    <t>Denmark</t>
  </si>
  <si>
    <t>France</t>
  </si>
  <si>
    <t>Germany</t>
  </si>
  <si>
    <t>Greece</t>
  </si>
  <si>
    <t>The Netherlands</t>
  </si>
  <si>
    <t>Peru</t>
  </si>
  <si>
    <t>Saudi Arabia</t>
  </si>
  <si>
    <t>Sweden</t>
  </si>
  <si>
    <t>Switzerland</t>
  </si>
  <si>
    <t>Turkey</t>
  </si>
  <si>
    <t>United Arab Emirates</t>
  </si>
  <si>
    <t>Great Britain</t>
  </si>
  <si>
    <t>Egypt</t>
  </si>
  <si>
    <t>Ethiopia</t>
  </si>
  <si>
    <t>The Russian Federation</t>
  </si>
  <si>
    <t>KPI - ENVIRONMENTAL</t>
  </si>
  <si>
    <r>
      <t>GRI 301 - Materials (work sites)</t>
    </r>
    <r>
      <rPr>
        <b/>
        <vertAlign val="superscript"/>
        <sz val="10"/>
        <color rgb="FF006666"/>
        <rFont val="Garamond"/>
        <family val="1"/>
      </rPr>
      <t>1</t>
    </r>
  </si>
  <si>
    <t>Materials used by weight or volume</t>
  </si>
  <si>
    <t>Raw materials</t>
  </si>
  <si>
    <t>- Soil - procurement</t>
  </si>
  <si>
    <t>- Concrete</t>
  </si>
  <si>
    <t>- Aggregates</t>
  </si>
  <si>
    <t xml:space="preserve">- Steel for railway superstructure and road infrastructure </t>
  </si>
  <si>
    <t>- Steel for railway technology systems</t>
  </si>
  <si>
    <t>- CAP sleepers</t>
  </si>
  <si>
    <t>- Iron</t>
  </si>
  <si>
    <t>- Aluminium</t>
  </si>
  <si>
    <t>- Copper</t>
  </si>
  <si>
    <t>Recycled raw materials</t>
  </si>
  <si>
    <t>- Soil - reuse</t>
  </si>
  <si>
    <t>- Soil - reuse through environmental redevelopment</t>
  </si>
  <si>
    <r>
      <rPr>
        <i/>
        <vertAlign val="superscript"/>
        <sz val="10"/>
        <rFont val="Garamond"/>
        <family val="1"/>
      </rPr>
      <t>1</t>
    </r>
    <r>
      <rPr>
        <i/>
        <sz val="10"/>
        <rFont val="Garamond"/>
        <family val="1"/>
      </rPr>
      <t xml:space="preserve"> Any differences from the data provided in the previous reporting period are due to the change in the sample of work sites considered and the actual stage of completion of the works, also in terms of work type. </t>
    </r>
  </si>
  <si>
    <t>Recycled raw materials (work sites)</t>
  </si>
  <si>
    <t>Percentage of materials used that are recycled input materials</t>
  </si>
  <si>
    <t>Percentage of soil reused</t>
  </si>
  <si>
    <t>GRI 302 - Energy</t>
  </si>
  <si>
    <r>
      <t xml:space="preserve">Energy consumed by the FS Italiane Group </t>
    </r>
    <r>
      <rPr>
        <b/>
        <vertAlign val="superscript"/>
        <sz val="10"/>
        <color rgb="FFDC002E"/>
        <rFont val="Garamond"/>
        <family val="1"/>
      </rPr>
      <t>1</t>
    </r>
  </si>
  <si>
    <t>Total energy consumed by the FS Italiane group (in GJ)</t>
  </si>
  <si>
    <t>Electricity</t>
  </si>
  <si>
    <t>Diesel</t>
  </si>
  <si>
    <t>Natural gas</t>
  </si>
  <si>
    <t>Heat</t>
  </si>
  <si>
    <t>Petrol</t>
  </si>
  <si>
    <t>Hydrogen</t>
  </si>
  <si>
    <t>LPG</t>
  </si>
  <si>
    <r>
      <t>Wood pellets for heating</t>
    </r>
    <r>
      <rPr>
        <vertAlign val="superscript"/>
        <sz val="10"/>
        <rFont val="Garamond"/>
        <family val="1"/>
      </rPr>
      <t>3</t>
    </r>
  </si>
  <si>
    <t>Fuel oil</t>
  </si>
  <si>
    <t>Self-generated solar thermal energy</t>
  </si>
  <si>
    <t>Energy consumed by the FS Italiane Group (detail of measurement unit)</t>
  </si>
  <si>
    <t>- Electricity for railway traction</t>
  </si>
  <si>
    <t>- Electricity for other uses</t>
  </si>
  <si>
    <t>- Electricity to light roads and tunnels</t>
  </si>
  <si>
    <t>- Electricity for local public transport</t>
  </si>
  <si>
    <r>
      <t xml:space="preserve">- Electricity for company cars </t>
    </r>
    <r>
      <rPr>
        <vertAlign val="superscript"/>
        <sz val="10"/>
        <rFont val="Garamond"/>
        <family val="1"/>
      </rPr>
      <t>3</t>
    </r>
  </si>
  <si>
    <t>- Self-produced energy from photovoltaic systems</t>
  </si>
  <si>
    <t>- of which transferred to the grid</t>
  </si>
  <si>
    <t>- Diesel fuel for railway traction</t>
  </si>
  <si>
    <t>- Diesel fuel for vehicle traction (public transport)</t>
  </si>
  <si>
    <t>- Diesel fuel for navigation</t>
  </si>
  <si>
    <t>- Diesel fuel for cars, trucks and work equipment</t>
  </si>
  <si>
    <t>- Diesel fuel for heating</t>
  </si>
  <si>
    <t>- Diesel fuel to generate electricity</t>
  </si>
  <si>
    <t>thousands of litres</t>
  </si>
  <si>
    <t>- Natural gas for heating</t>
  </si>
  <si>
    <t>- Natural gas for vehicle traction (public transport)</t>
  </si>
  <si>
    <t>- Natural gas for industrial use</t>
  </si>
  <si>
    <t>- Natural gas for cars, trucks and work equipment</t>
  </si>
  <si>
    <t>- Biodiesel for vehicle traction (public transport)</t>
  </si>
  <si>
    <t>- Biodiesel for railway traction</t>
  </si>
  <si>
    <r>
      <t>thousands of Sm</t>
    </r>
    <r>
      <rPr>
        <b/>
        <vertAlign val="superscript"/>
        <sz val="10"/>
        <rFont val="Garamond"/>
        <family val="1"/>
      </rPr>
      <t>3</t>
    </r>
  </si>
  <si>
    <r>
      <t>thousands of Sm</t>
    </r>
    <r>
      <rPr>
        <vertAlign val="superscript"/>
        <sz val="10"/>
        <rFont val="Garamond"/>
        <family val="1"/>
      </rPr>
      <t>3</t>
    </r>
  </si>
  <si>
    <t>- Petrol for cars, trucks and work equipment</t>
  </si>
  <si>
    <t>- Fuel oil for heating</t>
  </si>
  <si>
    <t>- LPG for heating</t>
  </si>
  <si>
    <t>- LPG for cars, trucks and work equipment</t>
  </si>
  <si>
    <t>- District heating/cooling</t>
  </si>
  <si>
    <t>- Self-generated solar thermal energy</t>
  </si>
  <si>
    <t>- Green hydrogen for vehicle traction (public transport)</t>
  </si>
  <si>
    <r>
      <t xml:space="preserve">Wood pellets </t>
    </r>
    <r>
      <rPr>
        <b/>
        <vertAlign val="superscript"/>
        <sz val="10"/>
        <rFont val="Garamond"/>
        <family val="1"/>
      </rPr>
      <t>3</t>
    </r>
  </si>
  <si>
    <t>-Wood pellets for heating</t>
  </si>
  <si>
    <r>
      <t>Energy consumed outside the FS Italian group</t>
    </r>
    <r>
      <rPr>
        <b/>
        <vertAlign val="superscript"/>
        <sz val="10"/>
        <color rgb="FFDC002E"/>
        <rFont val="Garamond"/>
        <family val="1"/>
      </rPr>
      <t xml:space="preserve"> 2</t>
    </r>
  </si>
  <si>
    <t>- Energy consumption at work sites</t>
  </si>
  <si>
    <t xml:space="preserve">- Energy consumption for business trips </t>
  </si>
  <si>
    <t>- Use of railway infrastructure by other railway operators</t>
  </si>
  <si>
    <t>- Leased property (tenants)</t>
  </si>
  <si>
    <r>
      <t xml:space="preserve">Energy intensity </t>
    </r>
    <r>
      <rPr>
        <b/>
        <vertAlign val="superscript"/>
        <sz val="10"/>
        <color rgb="FFDC002E"/>
        <rFont val="Garamond"/>
        <family val="1"/>
      </rPr>
      <t>4</t>
    </r>
  </si>
  <si>
    <t xml:space="preserve">Final specific emissions by transport service </t>
  </si>
  <si>
    <t>Railway passenger traffic consumption</t>
  </si>
  <si>
    <t>Railway freight traffic consumption</t>
  </si>
  <si>
    <t>Road passenger traffic consumption</t>
  </si>
  <si>
    <r>
      <rPr>
        <i/>
        <vertAlign val="superscript"/>
        <sz val="10"/>
        <rFont val="Garamond"/>
        <family val="1"/>
      </rPr>
      <t xml:space="preserve">1  Internal processing in accordance with the reference guidelines. The sources of the conversion factors, referred to year “n-2”, are as follows: National Inventory Report - Italian Greenhouse Gas Inventory 1990-2021 (Istituto Superiore per la Protezione e la Ricerca Ambientale (ISPRA), 2023; Energy Statistics Manual (International Energy Agency - IEA), 2005; Fiche 330 (Union Internationale des Chemins de fer - UIC), 2008; Conversion factors (Department for Environment, Food &amp; Rural Affairs - DEFRA UK), 2021; JEC Well-to-Tank report v5 (Joint Research Center - JRC), 2020.   </t>
    </r>
  </si>
  <si>
    <r>
      <rPr>
        <i/>
        <vertAlign val="superscript"/>
        <sz val="10"/>
        <rFont val="Garamond"/>
        <family val="1"/>
      </rPr>
      <t xml:space="preserve">2 Internal processing in accordance with the reference guidelines. The sources of the conversion factors, referred to year “n-2”, are as follows: National Inventory Report - Italian Greenhouse Gas Inventory 1990-2021 (Istituto Superiore per la Protezione e la Ricerca Ambientale (ISPRA), 2023; Energy Statistics Manual (International Energy Agency - IEA), 2005; Fiche 330 (Union Internationale des Chemins de fer - UIC), 2008; Conversion factors (Department for Environment, Food &amp; Rural Affairs - DEFRA UK), 2021; JEC Well-to-Tank report v5 (Joint Research Center - JRC), 2020; UNI EN 16258 page 24 Table 1 “Aviation gasoline”, WTW emissions; Cornell Hotel Sustainability Benchmarking Index 2021.
Any changes from the data provided in previous reporting periods are due to the change in the sample of work sites considered and the actual stage of completion of the work. The data on active work sites surveyed in 2022 cover roughly 90% of the total sample, in line with 2021 even if the sample quantity was higher. This percentage of surveyed sites was calculated as the weighted average of the work amounts, including variations.       </t>
    </r>
  </si>
  <si>
    <r>
      <rPr>
        <i/>
        <vertAlign val="superscript"/>
        <sz val="10"/>
        <rFont val="Garamond"/>
        <family val="1"/>
      </rPr>
      <t>3 Data collection started with the 2022 annual reporting process.  In 2021 the data was not available ("n.a.").</t>
    </r>
  </si>
  <si>
    <r>
      <rPr>
        <i/>
        <vertAlign val="superscript"/>
        <sz val="10"/>
        <rFont val="Garamond"/>
        <family val="1"/>
      </rPr>
      <t xml:space="preserve">4 The scope for energy intensity ratios refers to FS Italiane group companies that provide passenger and freight transport services. Energy consumption for railway and road traction is set out as a ratio to transported passenger-km and tonne-km. The traffic units (TU) equal the sum of passenger-km and tonne-km. The consumption figures include electricity dissipated along the railway infrastructure.       </t>
    </r>
  </si>
  <si>
    <t>GRI 303 - Water and water disposal</t>
  </si>
  <si>
    <t>mega-litres</t>
  </si>
  <si>
    <r>
      <t>Water withdrawn by use and source (Group)</t>
    </r>
    <r>
      <rPr>
        <b/>
        <vertAlign val="superscript"/>
        <sz val="10"/>
        <color rgb="FFDC002E"/>
        <rFont val="Garamond"/>
        <family val="1"/>
      </rPr>
      <t>1 2</t>
    </r>
  </si>
  <si>
    <r>
      <t>Civil use</t>
    </r>
    <r>
      <rPr>
        <b/>
        <vertAlign val="superscript"/>
        <sz val="10"/>
        <rFont val="Garamond"/>
        <family val="1"/>
      </rPr>
      <t>3</t>
    </r>
  </si>
  <si>
    <t>- from aqueducts</t>
  </si>
  <si>
    <t>- from underground water (water table and sources)</t>
  </si>
  <si>
    <t>- from surface waters</t>
  </si>
  <si>
    <t>Industrial use</t>
  </si>
  <si>
    <t>Total water withdrawn by the Group</t>
  </si>
  <si>
    <r>
      <rPr>
        <i/>
        <vertAlign val="superscript"/>
        <sz val="10"/>
        <rFont val="Garamond"/>
        <family val="1"/>
      </rPr>
      <t>1</t>
    </r>
    <r>
      <rPr>
        <i/>
        <sz val="10"/>
        <rFont val="Garamond"/>
        <family val="1"/>
      </rPr>
      <t xml:space="preserve"> The water withdrawn falls under the freshwater category</t>
    </r>
  </si>
  <si>
    <r>
      <rPr>
        <i/>
        <vertAlign val="superscript"/>
        <sz val="10"/>
        <rFont val="Garamond"/>
        <family val="1"/>
      </rPr>
      <t>2</t>
    </r>
    <r>
      <rPr>
        <i/>
        <sz val="10"/>
        <rFont val="Garamond"/>
        <family val="1"/>
      </rPr>
      <t xml:space="preserve"> The water withdrawal of Qbuzz sites is estimated, in consideration of the billing system period, not aligned with the reporting period.  </t>
    </r>
  </si>
  <si>
    <t>3 Includes water withdrawn for civil use in the stations</t>
  </si>
  <si>
    <r>
      <t>Water withdrawn by source (work sites)</t>
    </r>
    <r>
      <rPr>
        <b/>
        <vertAlign val="superscript"/>
        <sz val="10"/>
        <color rgb="FFDC002E"/>
        <rFont val="Garamond"/>
        <family val="1"/>
      </rPr>
      <t>1</t>
    </r>
  </si>
  <si>
    <t>Civil use</t>
  </si>
  <si>
    <t>Total water withdrawn by work sites</t>
  </si>
  <si>
    <r>
      <rPr>
        <i/>
        <vertAlign val="superscript"/>
        <sz val="10"/>
        <rFont val="Garamond"/>
        <family val="1"/>
      </rPr>
      <t>1</t>
    </r>
    <r>
      <rPr>
        <i/>
        <sz val="10"/>
        <rFont val="Garamond"/>
        <family val="1"/>
      </rPr>
      <t xml:space="preserve"> Any differences from the data provided in the previous reporting period are due to the change in the sample of work sites considered and the actual stage of completion of the works, also in terms of work type.      </t>
    </r>
  </si>
  <si>
    <r>
      <t>Water discharge by quality and destination (Group)</t>
    </r>
    <r>
      <rPr>
        <b/>
        <vertAlign val="superscript"/>
        <sz val="10"/>
        <color rgb="FFDC002E"/>
        <rFont val="Garamond"/>
        <family val="1"/>
      </rPr>
      <t>1 2</t>
    </r>
  </si>
  <si>
    <t>Wastewater sent to sewers</t>
  </si>
  <si>
    <t>- water treated beforehand</t>
  </si>
  <si>
    <t>Wastewater sent elsewhere</t>
  </si>
  <si>
    <r>
      <rPr>
        <i/>
        <vertAlign val="superscript"/>
        <sz val="10"/>
        <rFont val="Garamond"/>
        <family val="1"/>
      </rPr>
      <t>1</t>
    </r>
    <r>
      <rPr>
        <i/>
        <sz val="10"/>
        <rFont val="Garamond"/>
        <family val="1"/>
      </rPr>
      <t xml:space="preserve"> Wastewater deriving from the Group's use of water is mainly classified as domestic wastewater and assimilated to domestic wastewater (in 2022, domestic wastewater was approximately 88% of total wastewater) and falls under the freshwater category. This wastewater is disposed of by conveying to the municipal sewage system in accordance with the requirements of It. Legislative decree no. 152/2006 and the individual Sewerage Regulations.      </t>
    </r>
  </si>
  <si>
    <t xml:space="preserve">2 The wastewater of Qbuzz sites is estimated, in consideration of the billing system period, not aligned with the reporting period.     </t>
  </si>
  <si>
    <r>
      <t>Water discharge by quality and destination  (work sites)</t>
    </r>
    <r>
      <rPr>
        <b/>
        <vertAlign val="superscript"/>
        <sz val="10"/>
        <color rgb="FFDC002E"/>
        <rFont val="Garamond"/>
        <family val="1"/>
      </rPr>
      <t>1</t>
    </r>
  </si>
  <si>
    <t>Domestic wastewater</t>
  </si>
  <si>
    <t>- sent to sewers</t>
  </si>
  <si>
    <t>- sent elsewhere</t>
  </si>
  <si>
    <t>Industrial wastewater</t>
  </si>
  <si>
    <t>Total wastewater</t>
  </si>
  <si>
    <r>
      <rPr>
        <i/>
        <vertAlign val="superscript"/>
        <sz val="10"/>
        <rFont val="Garamond"/>
        <family val="1"/>
      </rPr>
      <t>1</t>
    </r>
    <r>
      <rPr>
        <i/>
        <sz val="10"/>
        <rFont val="Garamond"/>
        <family val="1"/>
      </rPr>
      <t xml:space="preserve"> Any differences from the data provided in the previous reporting period are due to the change in the sample of work sites considered and the actual stage of completion of the works, also in terms of work type.       </t>
    </r>
  </si>
  <si>
    <r>
      <t>Water consumption</t>
    </r>
    <r>
      <rPr>
        <b/>
        <vertAlign val="superscript"/>
        <sz val="10"/>
        <color rgb="FFDC002E"/>
        <rFont val="Garamond"/>
        <family val="1"/>
      </rPr>
      <t>1</t>
    </r>
  </si>
  <si>
    <r>
      <t>Water consumption (Group)</t>
    </r>
    <r>
      <rPr>
        <vertAlign val="superscript"/>
        <sz val="10"/>
        <rFont val="Garamond"/>
        <family val="1"/>
      </rPr>
      <t>2</t>
    </r>
  </si>
  <si>
    <t>mega-litre</t>
  </si>
  <si>
    <r>
      <t>Water consumption (work sites)</t>
    </r>
    <r>
      <rPr>
        <vertAlign val="superscript"/>
        <sz val="10"/>
        <rFont val="Garamond"/>
        <family val="1"/>
      </rPr>
      <t>3</t>
    </r>
  </si>
  <si>
    <t>Total water consumed</t>
  </si>
  <si>
    <t xml:space="preserve">1 The water consumed falls under the freshwater category  </t>
  </si>
  <si>
    <t>2 The consumption of Qbuzz sites is estimated, in consideration of the billing system period, not aligned with the reporting period.</t>
  </si>
  <si>
    <t xml:space="preserve">3 Any differences from the data provided in the previous reporting period are due to the change in the sample of work sites considered and the actual stage of completion of the works, also in terms of work type.   </t>
  </si>
  <si>
    <r>
      <t>Water stressed areas</t>
    </r>
    <r>
      <rPr>
        <b/>
        <vertAlign val="superscript"/>
        <sz val="10"/>
        <color rgb="FFDC002E"/>
        <rFont val="Garamond"/>
        <family val="1"/>
      </rPr>
      <t>1</t>
    </r>
  </si>
  <si>
    <r>
      <t>Civil use</t>
    </r>
    <r>
      <rPr>
        <b/>
        <vertAlign val="superscript"/>
        <sz val="10"/>
        <rFont val="Garamond"/>
        <family val="1"/>
      </rPr>
      <t>2</t>
    </r>
  </si>
  <si>
    <r>
      <rPr>
        <i/>
        <vertAlign val="superscript"/>
        <sz val="10"/>
        <rFont val="Garamond"/>
        <family val="1"/>
      </rPr>
      <t>1</t>
    </r>
    <r>
      <rPr>
        <i/>
        <sz val="10"/>
        <rFont val="Garamond"/>
        <family val="1"/>
      </rPr>
      <t xml:space="preserve"> Data collection, broken down by source, began from the 2023 annual reporting process .</t>
    </r>
  </si>
  <si>
    <t>2 This item includes water withdrawals for civil use at stations</t>
  </si>
  <si>
    <r>
      <t xml:space="preserve">GRI 305 - Emissions </t>
    </r>
    <r>
      <rPr>
        <b/>
        <vertAlign val="superscript"/>
        <sz val="10"/>
        <color rgb="FF006666"/>
        <rFont val="Garamond"/>
        <family val="1"/>
      </rPr>
      <t>1 4</t>
    </r>
  </si>
  <si>
    <r>
      <t>tCO</t>
    </r>
    <r>
      <rPr>
        <b/>
        <vertAlign val="subscript"/>
        <sz val="10"/>
        <rFont val="Garamond"/>
        <family val="1"/>
      </rPr>
      <t>2</t>
    </r>
    <r>
      <rPr>
        <b/>
        <sz val="10"/>
        <rFont val="Garamond"/>
        <family val="1"/>
      </rPr>
      <t>eq</t>
    </r>
  </si>
  <si>
    <r>
      <t>tCO</t>
    </r>
    <r>
      <rPr>
        <vertAlign val="subscript"/>
        <sz val="10"/>
        <rFont val="Garamond"/>
        <family val="1"/>
      </rPr>
      <t>2</t>
    </r>
    <r>
      <rPr>
        <sz val="10"/>
        <rFont val="Garamond"/>
        <family val="1"/>
      </rPr>
      <t>eq</t>
    </r>
  </si>
  <si>
    <r>
      <t xml:space="preserve">Direct CO2eq emissions - Scope 1 </t>
    </r>
    <r>
      <rPr>
        <b/>
        <vertAlign val="superscript"/>
        <sz val="10"/>
        <color rgb="FFDC002E"/>
        <rFont val="Garamond"/>
        <family val="1"/>
      </rPr>
      <t>2 3</t>
    </r>
  </si>
  <si>
    <t>Total direct CO2eq emissions</t>
  </si>
  <si>
    <t xml:space="preserve">- Biodiesel for railway traction </t>
  </si>
  <si>
    <t>- Wood pellets for heating</t>
  </si>
  <si>
    <t>- Fugitive emissions</t>
  </si>
  <si>
    <t xml:space="preserve">- Emissions from land use change  </t>
  </si>
  <si>
    <r>
      <t xml:space="preserve">Indirect CO2eq emissions from energy consumption - Scope 2 (location-based) </t>
    </r>
    <r>
      <rPr>
        <b/>
        <vertAlign val="superscript"/>
        <sz val="10"/>
        <color rgb="FFDC002E"/>
        <rFont val="Garamond"/>
        <family val="1"/>
      </rPr>
      <t>2</t>
    </r>
  </si>
  <si>
    <r>
      <t>Total indirect CO2</t>
    </r>
    <r>
      <rPr>
        <b/>
        <vertAlign val="subscript"/>
        <sz val="10"/>
        <rFont val="Garamond"/>
        <family val="1"/>
      </rPr>
      <t>eq</t>
    </r>
    <r>
      <rPr>
        <b/>
        <sz val="10"/>
        <rFont val="Garamond"/>
        <family val="1"/>
      </rPr>
      <t xml:space="preserve"> emissions</t>
    </r>
  </si>
  <si>
    <t>- Electricity for company cars</t>
  </si>
  <si>
    <t>- Heat for heating</t>
  </si>
  <si>
    <r>
      <t xml:space="preserve">Indirect CO2eq emissions from energy consumption - Scope 2 (market-based) </t>
    </r>
    <r>
      <rPr>
        <b/>
        <vertAlign val="superscript"/>
        <sz val="10"/>
        <color rgb="FFDC002E"/>
        <rFont val="Garamond"/>
        <family val="1"/>
      </rPr>
      <t>2</t>
    </r>
  </si>
  <si>
    <r>
      <t xml:space="preserve">Emissions of CO2eq from energy consumption for greenhouse gases </t>
    </r>
    <r>
      <rPr>
        <b/>
        <vertAlign val="superscript"/>
        <sz val="10"/>
        <color rgb="FFDC002E"/>
        <rFont val="Garamond"/>
        <family val="1"/>
      </rPr>
      <t>2 3</t>
    </r>
  </si>
  <si>
    <r>
      <t>Total direct and indirect CO2</t>
    </r>
    <r>
      <rPr>
        <b/>
        <vertAlign val="subscript"/>
        <sz val="10"/>
        <rFont val="Garamond"/>
        <family val="1"/>
      </rPr>
      <t xml:space="preserve">eq </t>
    </r>
    <r>
      <rPr>
        <b/>
        <sz val="10"/>
        <rFont val="Garamond"/>
        <family val="1"/>
      </rPr>
      <t>emissions - Scope 2 and Scope 1 (location-based)</t>
    </r>
  </si>
  <si>
    <r>
      <t>- Total direct CO</t>
    </r>
    <r>
      <rPr>
        <vertAlign val="subscript"/>
        <sz val="10"/>
        <rFont val="Garamond"/>
        <family val="1"/>
      </rPr>
      <t>2</t>
    </r>
    <r>
      <rPr>
        <sz val="10"/>
        <rFont val="Garamond"/>
        <family val="1"/>
      </rPr>
      <t xml:space="preserve"> emissions - Scope 1</t>
    </r>
  </si>
  <si>
    <r>
      <t>- Total direct CH</t>
    </r>
    <r>
      <rPr>
        <vertAlign val="subscript"/>
        <sz val="10"/>
        <rFont val="Garamond"/>
        <family val="1"/>
      </rPr>
      <t>4</t>
    </r>
    <r>
      <rPr>
        <sz val="10"/>
        <rFont val="Garamond"/>
        <family val="1"/>
      </rPr>
      <t xml:space="preserve"> emissions - Scope 1</t>
    </r>
  </si>
  <si>
    <r>
      <t>- Total direct N</t>
    </r>
    <r>
      <rPr>
        <vertAlign val="subscript"/>
        <sz val="10"/>
        <rFont val="Garamond"/>
        <family val="1"/>
      </rPr>
      <t>2</t>
    </r>
    <r>
      <rPr>
        <sz val="10"/>
        <rFont val="Garamond"/>
        <family val="1"/>
      </rPr>
      <t>O emissions - Scope 1</t>
    </r>
  </si>
  <si>
    <t>- Total direct HFC emissions - Scope 1</t>
  </si>
  <si>
    <t xml:space="preserve">- Total direct SF6 emissions - Scope 1  </t>
  </si>
  <si>
    <r>
      <t>- Total indirect CO</t>
    </r>
    <r>
      <rPr>
        <vertAlign val="subscript"/>
        <sz val="10"/>
        <rFont val="Garamond"/>
        <family val="1"/>
      </rPr>
      <t>2</t>
    </r>
    <r>
      <rPr>
        <sz val="10"/>
        <rFont val="Garamond"/>
        <family val="1"/>
      </rPr>
      <t xml:space="preserve"> emissions - Scope 2 (location-based)</t>
    </r>
  </si>
  <si>
    <r>
      <t>- Total indirect CH</t>
    </r>
    <r>
      <rPr>
        <vertAlign val="subscript"/>
        <sz val="10"/>
        <rFont val="Garamond"/>
        <family val="1"/>
      </rPr>
      <t>4</t>
    </r>
    <r>
      <rPr>
        <sz val="10"/>
        <rFont val="Garamond"/>
        <family val="1"/>
      </rPr>
      <t xml:space="preserve"> emissions - Scope 2 (location-based)</t>
    </r>
  </si>
  <si>
    <r>
      <t>- Total indirect N</t>
    </r>
    <r>
      <rPr>
        <vertAlign val="subscript"/>
        <sz val="10"/>
        <rFont val="Garamond"/>
        <family val="1"/>
      </rPr>
      <t>2</t>
    </r>
    <r>
      <rPr>
        <sz val="10"/>
        <rFont val="Garamond"/>
        <family val="1"/>
      </rPr>
      <t>O emissions - Scope 2 (location-based)</t>
    </r>
  </si>
  <si>
    <r>
      <t>Total direct and indirect CO2</t>
    </r>
    <r>
      <rPr>
        <b/>
        <vertAlign val="subscript"/>
        <sz val="10"/>
        <rFont val="Garamond"/>
        <family val="1"/>
      </rPr>
      <t xml:space="preserve">eq </t>
    </r>
    <r>
      <rPr>
        <b/>
        <sz val="10"/>
        <rFont val="Garamond"/>
        <family val="1"/>
      </rPr>
      <t>emissions - Scope 1 and Scope 2 (market-based)</t>
    </r>
  </si>
  <si>
    <t xml:space="preserve">- Total direct HFC emissions - Scope 1 </t>
  </si>
  <si>
    <t xml:space="preserve">- Total direct SF6 emissions - Scope 1   </t>
  </si>
  <si>
    <r>
      <t>- Total indirect CO</t>
    </r>
    <r>
      <rPr>
        <vertAlign val="subscript"/>
        <sz val="10"/>
        <rFont val="Garamond"/>
        <family val="1"/>
      </rPr>
      <t>2</t>
    </r>
    <r>
      <rPr>
        <sz val="10"/>
        <rFont val="Garamond"/>
        <family val="1"/>
      </rPr>
      <t xml:space="preserve"> emissions - Scope 2 (market-based)</t>
    </r>
  </si>
  <si>
    <r>
      <t>- Total indirect CH</t>
    </r>
    <r>
      <rPr>
        <vertAlign val="subscript"/>
        <sz val="10"/>
        <rFont val="Garamond"/>
        <family val="1"/>
      </rPr>
      <t>4</t>
    </r>
    <r>
      <rPr>
        <sz val="10"/>
        <rFont val="Garamond"/>
        <family val="1"/>
      </rPr>
      <t xml:space="preserve"> emissions - Scope 2 (market-based)</t>
    </r>
  </si>
  <si>
    <r>
      <t>- Total indirect N</t>
    </r>
    <r>
      <rPr>
        <vertAlign val="subscript"/>
        <sz val="10"/>
        <rFont val="Garamond"/>
        <family val="1"/>
      </rPr>
      <t>2</t>
    </r>
    <r>
      <rPr>
        <sz val="10"/>
        <rFont val="Garamond"/>
        <family val="1"/>
      </rPr>
      <t>O emissions - Scope 2 (market-based)</t>
    </r>
  </si>
  <si>
    <r>
      <t>Other indirect GHG emissions - Scope 3</t>
    </r>
    <r>
      <rPr>
        <b/>
        <vertAlign val="superscript"/>
        <sz val="10"/>
        <color rgb="FFDC002E"/>
        <rFont val="Garamond"/>
        <family val="1"/>
      </rPr>
      <t xml:space="preserve"> 5</t>
    </r>
  </si>
  <si>
    <t>Total indirect CO2eq emissions - Scope 3</t>
  </si>
  <si>
    <t xml:space="preserve">  Indirect CO2eq emissions - Scope 3 (significant categories - GHG Protocol)</t>
  </si>
  <si>
    <r>
      <t xml:space="preserve">- Consumer goods and services purchased </t>
    </r>
    <r>
      <rPr>
        <vertAlign val="superscript"/>
        <sz val="10"/>
        <rFont val="Garamond"/>
        <family val="1"/>
      </rPr>
      <t>6</t>
    </r>
  </si>
  <si>
    <r>
      <t xml:space="preserve">- Capital goods </t>
    </r>
    <r>
      <rPr>
        <vertAlign val="superscript"/>
        <sz val="10"/>
        <rFont val="Garamond"/>
        <family val="1"/>
      </rPr>
      <t>6 7</t>
    </r>
  </si>
  <si>
    <r>
      <t xml:space="preserve">- Upstream energy procuremen </t>
    </r>
    <r>
      <rPr>
        <vertAlign val="superscript"/>
        <sz val="10"/>
        <rFont val="Garamond"/>
        <family val="1"/>
      </rPr>
      <t>8</t>
    </r>
  </si>
  <si>
    <r>
      <t xml:space="preserve">- Use of railway infrastructure by other railway operators </t>
    </r>
    <r>
      <rPr>
        <vertAlign val="superscript"/>
        <sz val="10"/>
        <rFont val="Garamond"/>
        <family val="1"/>
      </rPr>
      <t>9</t>
    </r>
  </si>
  <si>
    <t xml:space="preserve">  Indirect CO2eq emissions - Scope 3 (non-significant categories - GHG Protocol)</t>
  </si>
  <si>
    <t>- Waste management</t>
  </si>
  <si>
    <t>- Business travel (including flights and hotels)</t>
  </si>
  <si>
    <t>- Employees commuting</t>
  </si>
  <si>
    <r>
      <t xml:space="preserve">Out of Scope Emissions </t>
    </r>
    <r>
      <rPr>
        <b/>
        <vertAlign val="superscript"/>
        <sz val="10"/>
        <color rgb="FFDC002E"/>
        <rFont val="Garamond"/>
        <family val="1"/>
      </rPr>
      <t>10</t>
    </r>
  </si>
  <si>
    <t>Value of emissions linked to biodiesel (HVO) and pellets</t>
  </si>
  <si>
    <r>
      <t xml:space="preserve">Avoided emissions - Emission difference between FS Group Transport and Road transport </t>
    </r>
    <r>
      <rPr>
        <b/>
        <vertAlign val="superscript"/>
        <sz val="10"/>
        <color rgb="FFDC002E"/>
        <rFont val="Garamond"/>
        <family val="1"/>
      </rPr>
      <t>11</t>
    </r>
  </si>
  <si>
    <t xml:space="preserve"> thousands tCO2eq</t>
  </si>
  <si>
    <t xml:space="preserve">Avoided emissions - Emission difference between FS Group Transport and Road transport </t>
  </si>
  <si>
    <r>
      <t xml:space="preserve">Intensity of greenhouse gas emissions </t>
    </r>
    <r>
      <rPr>
        <b/>
        <vertAlign val="superscript"/>
        <sz val="10"/>
        <color rgb="FFDC002E"/>
        <rFont val="Garamond"/>
        <family val="1"/>
      </rPr>
      <t>12</t>
    </r>
  </si>
  <si>
    <r>
      <t>gCO</t>
    </r>
    <r>
      <rPr>
        <vertAlign val="subscript"/>
        <sz val="10"/>
        <rFont val="Garamond"/>
        <family val="1"/>
      </rPr>
      <t>2</t>
    </r>
    <r>
      <rPr>
        <sz val="10"/>
        <rFont val="Garamond"/>
        <family val="1"/>
      </rPr>
      <t xml:space="preserve"> eq/pkm</t>
    </r>
  </si>
  <si>
    <r>
      <t>gCO</t>
    </r>
    <r>
      <rPr>
        <vertAlign val="subscript"/>
        <sz val="10"/>
        <rFont val="Garamond"/>
        <family val="1"/>
      </rPr>
      <t xml:space="preserve">2 </t>
    </r>
    <r>
      <rPr>
        <sz val="10"/>
        <rFont val="Garamond"/>
        <family val="1"/>
      </rPr>
      <t>eq/tkm</t>
    </r>
  </si>
  <si>
    <t>gCO2 eq/pkm</t>
  </si>
  <si>
    <r>
      <t>(gCO</t>
    </r>
    <r>
      <rPr>
        <b/>
        <vertAlign val="subscript"/>
        <sz val="10"/>
        <rFont val="Garamond"/>
        <family val="1"/>
      </rPr>
      <t xml:space="preserve">2 </t>
    </r>
    <r>
      <rPr>
        <b/>
        <sz val="10"/>
        <rFont val="Garamond"/>
        <family val="1"/>
      </rPr>
      <t>eq/UT</t>
    </r>
    <r>
      <rPr>
        <b/>
        <sz val="10"/>
        <rFont val="Garamond"/>
        <family val="1"/>
      </rPr>
      <t>)</t>
    </r>
  </si>
  <si>
    <t>Final specific emissions by land transport service</t>
  </si>
  <si>
    <t>- Railway passenger traffic emissions</t>
  </si>
  <si>
    <t>- Railway freight traffic emissions</t>
  </si>
  <si>
    <t>- Road passenger traffic emissions</t>
  </si>
  <si>
    <r>
      <t xml:space="preserve">FS Group's carbon intensity  </t>
    </r>
    <r>
      <rPr>
        <b/>
        <vertAlign val="superscript"/>
        <sz val="10"/>
        <color rgb="FFDC002E"/>
        <rFont val="Garamond"/>
        <family val="1"/>
      </rPr>
      <t>13 14</t>
    </r>
  </si>
  <si>
    <r>
      <t>(gCO</t>
    </r>
    <r>
      <rPr>
        <vertAlign val="subscript"/>
        <sz val="10"/>
        <rFont val="Garamond"/>
        <family val="1"/>
      </rPr>
      <t xml:space="preserve">2 </t>
    </r>
    <r>
      <rPr>
        <sz val="10"/>
        <rFont val="Garamond"/>
        <family val="1"/>
      </rPr>
      <t>eq/thousands UT)</t>
    </r>
  </si>
  <si>
    <r>
      <t>(gCO</t>
    </r>
    <r>
      <rPr>
        <vertAlign val="subscript"/>
        <sz val="10"/>
        <rFont val="Garamond"/>
        <family val="1"/>
      </rPr>
      <t>2</t>
    </r>
    <r>
      <rPr>
        <sz val="10"/>
        <rFont val="Garamond"/>
        <family val="1"/>
      </rPr>
      <t xml:space="preserve"> eq/thousands UT)</t>
    </r>
  </si>
  <si>
    <r>
      <t>€/tCO</t>
    </r>
    <r>
      <rPr>
        <vertAlign val="subscript"/>
        <sz val="10"/>
        <rFont val="Garamond"/>
        <family val="1"/>
      </rPr>
      <t>2</t>
    </r>
  </si>
  <si>
    <t>€'million</t>
  </si>
  <si>
    <r>
      <t>tCO</t>
    </r>
    <r>
      <rPr>
        <vertAlign val="subscript"/>
        <sz val="10"/>
        <rFont val="Garamond"/>
        <family val="1"/>
      </rPr>
      <t>2</t>
    </r>
  </si>
  <si>
    <t>- Specific emissions (location-based)</t>
  </si>
  <si>
    <t>- Specific emissions (market-based)</t>
  </si>
  <si>
    <r>
      <t>- Carbon efficiency (economic value generated per unit of CO</t>
    </r>
    <r>
      <rPr>
        <vertAlign val="subscript"/>
        <sz val="10"/>
        <rFont val="Garamond"/>
        <family val="1"/>
      </rPr>
      <t>2</t>
    </r>
    <r>
      <rPr>
        <sz val="10"/>
        <rFont val="Garamond"/>
        <family val="1"/>
      </rPr>
      <t>) (location-based)</t>
    </r>
  </si>
  <si>
    <r>
      <t xml:space="preserve">- Economic value generated </t>
    </r>
    <r>
      <rPr>
        <vertAlign val="superscript"/>
        <sz val="10"/>
        <rFont val="Garamond"/>
        <family val="1"/>
      </rPr>
      <t>15</t>
    </r>
  </si>
  <si>
    <r>
      <t xml:space="preserve">- Total direct and indirect CO2 emissions - Scope 1 and Scope 2 (location based) -  Virtual meter database </t>
    </r>
    <r>
      <rPr>
        <vertAlign val="superscript"/>
        <sz val="10"/>
        <rFont val="Garamond"/>
        <family val="1"/>
      </rPr>
      <t>14</t>
    </r>
  </si>
  <si>
    <r>
      <t xml:space="preserve">- Capex net of advances </t>
    </r>
    <r>
      <rPr>
        <vertAlign val="superscript"/>
        <sz val="10"/>
        <rFont val="Garamond"/>
        <family val="1"/>
      </rPr>
      <t>18</t>
    </r>
    <r>
      <rPr>
        <sz val="10"/>
        <rFont val="Garamond"/>
        <family val="1"/>
      </rPr>
      <t xml:space="preserve"> / Scope 1 and 2 emissions (location based)</t>
    </r>
    <r>
      <rPr>
        <vertAlign val="superscript"/>
        <sz val="10"/>
        <rFont val="Garamond"/>
        <family val="1"/>
      </rPr>
      <t>19</t>
    </r>
  </si>
  <si>
    <t xml:space="preserve">% Change </t>
  </si>
  <si>
    <t>- Direct emissions (Scope 1)</t>
  </si>
  <si>
    <t>- Scope 1 &amp; Scope 2 Emissions - Location-based</t>
  </si>
  <si>
    <t>- Indirect emissions (Scope 2 - Location-based)</t>
  </si>
  <si>
    <t>- Indirect emissions (Scope 3)</t>
  </si>
  <si>
    <r>
      <t xml:space="preserve">Other significant emissions </t>
    </r>
    <r>
      <rPr>
        <b/>
        <vertAlign val="superscript"/>
        <sz val="10"/>
        <color rgb="FFDC002E"/>
        <rFont val="Garamond"/>
        <family val="1"/>
      </rPr>
      <t>2</t>
    </r>
  </si>
  <si>
    <r>
      <rPr>
        <i/>
        <vertAlign val="superscript"/>
        <sz val="10"/>
        <rFont val="Garamond"/>
        <family val="1"/>
      </rPr>
      <t xml:space="preserve">1 Glossary
Scope 1 - Emissions from the direct combustion of fossil fuels purchased for heating, to generate electricity and thermal energy, to fuel transport vehicles, climate-altering gas leakage in stationary and mobile air-conditioning systems, and land use change ; the emission sources classified as Scope 1 are generally owned and controlled directly by the organisation. 
Scope 2 - Emissions from the generation of electricity and thermal energy purchased and consumed by the organisation for electrical devices, heating, cooling, and indoor and outdoor lighting; companies are indirectly responsible for the emissions generated by the supplier to produce the electricity and thermal energy requested.
Scope 3 - Emissions derived from the impacts of the organisation's value chain, generated by upstream and downstream activities, other than direct and indirect greenhouse gas emissions from energy consumption. Scope 3 includes the significant emissions that the organisation can quantify and influence. 
Location-based and market-based - The location-based approach considers the average intensity of GHG emissions of the networks where the energy is consumed, mainly using the data relating to the network's average emission factor. The market-based approach considers emissions from the electricity that an organisation has intentionally chosen pursuant to a contract. Emission factors derive from contractual instruments, which include any type of contract between two parties for the sale and purchase of energy in which the method of energy generation is certified, or which state that the management mode is not specified. The market-based calculation also includes the use of a residual mix if the organisation's emission intensity level is not specified in its contractual instruments.    </t>
    </r>
  </si>
  <si>
    <r>
      <rPr>
        <i/>
        <vertAlign val="superscript"/>
        <sz val="10"/>
        <rFont val="Garamond"/>
        <family val="1"/>
      </rPr>
      <t>2 Emissions have been calculated using an approach that is in accordance with the GHG Protocol Corporate Accounting and Reporting Standard. The conversion factors used refer to year "n-2". The sources of the conversion factors are as follows: National Inventory Report - Italian Greenhouse Gas Inventory 1990-2021 (NIR), Common Reporting Format (CRF) (Istituto Superiore per la Protezione e la Ricerca Ambientale (ISPRA), 2023), SINAnet - the National Environmental Information System – "Emission factors for stationary fuel sources in Italy" (Istituto Superiore per la Protezione e la Ricerca Ambientale (ISPRA), 2021), ISPRA_ Electricity production and consumption emission factors, DEFRA UK - Conversion factors, Frank S. et Al, Documentation for estimating LULUCF emissions / removals and mitigation potentials with GLOBIOM/G4M, 2020, EEA/EMEP Guidebook 2019, European residual mixes (Association of Issuing Bodies), JRC Well to Wheel Report v.5</t>
    </r>
  </si>
  <si>
    <t xml:space="preserve">3 From 2023, the calculation of fugitive emissions of SF6, used as a dielectric in High Voltage circuit breakers in electrical substations, and HFC, used as a refrigerant gas in air conditioning systems, was introduced. For 2022 and 2021, these emissions, amounting to about 1.3% (estimate) from Scope 1 and 2 location-based, were considered insignificant and therefore excluded from the FS Group's greenhouse gas inventory.
From 2023, the calculation of emissions related to land use change for road and rail infrastructure construction was introduced. For 2022 and 2021 these emissions were not calculated because the data was not available (“n.a.”).
From 2022, the calculation of emissions related to the use of pellets for heating was introduced. For 2021 these emissions were not calculated because the figure was not available (“n.a.”).            </t>
  </si>
  <si>
    <r>
      <rPr>
        <i/>
        <vertAlign val="superscript"/>
        <sz val="10"/>
        <rFont val="Garamond"/>
        <family val="1"/>
      </rPr>
      <t>4</t>
    </r>
    <r>
      <rPr>
        <i/>
        <sz val="10"/>
        <rFont val="Garamond"/>
        <family val="1"/>
      </rPr>
      <t xml:space="preserve"> The 100-year Global Warming Potential (GWP) of CH4 (29.8), N2O (273) and other greenhouse gases was used to calculate tonnes of CO2 equivalent. These values are found in the Sixth Assessment Report Climate Change Working Group I Contribution to the Sixth Assessment Report of the Intergovernmental Panel (IPCC). Data for the years 2022 and 2021 are based on GWP values from the IPCC Fifth Assessment Report.          </t>
    </r>
  </si>
  <si>
    <r>
      <rPr>
        <i/>
        <vertAlign val="superscript"/>
        <sz val="10"/>
        <rFont val="Garamond"/>
        <family val="1"/>
      </rPr>
      <t xml:space="preserve">5 A qualitative and quantitative methodology was created to identify significant categories related to Scope 3 emissions based on the indications set out in the GHG Protocol "The Corporate Value Chain (Scope 3) Accounting and Reporting Standard". The criteria on which this methodology is based are: magnitude, influence, risk, stakeholder interest, and data availability. 
The analysis identified four significant categories: category 1 (Purchased consumer goods and services), category 2 (Capital goods), category 3 (Fuel- and energy-related activities not included in Scope 1 or Scope 2), category 11 (Use of sold products/services).                </t>
    </r>
  </si>
  <si>
    <r>
      <rPr>
        <i/>
        <vertAlign val="superscript"/>
        <sz val="10"/>
        <rFont val="Garamond"/>
        <family val="1"/>
      </rPr>
      <t xml:space="preserve">7 Any changes from the data provided in previous reporting periods are due to the change in the sample of work sites considered and the actual stage of completion of the work. The data on active work sites surveyed in 2023 cover roughly 90% of the total sample, in line with 2022 even if the sample quantity was higher. This percentage of surveyed sites was calculated as the weighted average of the work amounts, including variations.      </t>
    </r>
  </si>
  <si>
    <r>
      <rPr>
        <i/>
        <vertAlign val="superscript"/>
        <sz val="10"/>
        <rFont val="Garamond"/>
        <family val="1"/>
      </rPr>
      <t>8 These emissions derive from fuel energy procurement upstream from the FS Group's energy consumption (e.g., extraction, refining and/or processing, transportation), up to the combustion stage (excluded) and are category 3 Scope 3 emissions as per the GHG Protocol ("The Corporate Value Chain (Scope 3) Accounting and Reporting Standard"). The sources of the conversion factors: UNI EN 16258 (2013); DEFRA UK - Conversion factors; JRC - JEC Well-To-Wheels report v5 (2020).</t>
    </r>
  </si>
  <si>
    <r>
      <rPr>
        <i/>
        <vertAlign val="superscript"/>
        <sz val="10"/>
        <rFont val="Garamond"/>
        <family val="1"/>
      </rPr>
      <t xml:space="preserve">9 These emissions relate to consumption by railway companies that use the RFI network, not included in the scope of the report, and are estimated using traffic data. These emissions fall into category 11 of the Scope 3 emissions as per the GHG Protocol ("The Corporate Value Chain (Scope 3) Accounting and Reporting Standard"). For diesel fuel, the available emission coefficient ("Railway works: guidelines for assessing investments using sustainability criteria”, the Ministry of Infrastructure and Sustainable Mobility (2021)) is measured in CO2 and not in CO2 eq.; therefore, the slight contribution of the other greenhouse gases CH4 and N2O was added proportionally.   </t>
    </r>
  </si>
  <si>
    <r>
      <rPr>
        <i/>
        <vertAlign val="superscript"/>
        <sz val="10"/>
        <rFont val="Garamond"/>
        <family val="1"/>
      </rPr>
      <t>10 Out-of-scope emissions consider the direct impact of biogenic carbon dioxide (CO2) derived from the combustion of biomass and biofuels. Biogenic emissions are labelled as "Out of scope" because the Scope 1 impact of these biofuels is considered equal to zero (ref. GHG Protocol), since it is considered that the same fuel source absorbs a quantity of CO2 during growth equivalent to that released through combustion (Source of Emission Factors: DEFRA UK - Conversion factors).</t>
    </r>
  </si>
  <si>
    <r>
      <rPr>
        <i/>
        <vertAlign val="superscript"/>
        <sz val="10"/>
        <rFont val="Garamond"/>
        <family val="1"/>
      </rPr>
      <t xml:space="preserve">12 The scope for GHG emissions intensity ratios refers to the circulation of railway companies (both for passenger and for freight transport), and local public transport companies. The emissions for railway and road traction are set out as a ratio to transported passenger-km and tonne-km. The land Traffic Units (TUt) equal the sum of passenger-km and tonne-km. The figures include electricity dissipated along the railway infrastructure. The location-based approach was considered for the share of Scope 2 emissions. </t>
    </r>
  </si>
  <si>
    <r>
      <rPr>
        <i/>
        <vertAlign val="superscript"/>
        <sz val="10"/>
        <rFont val="Garamond"/>
        <family val="1"/>
      </rPr>
      <t>13 The FS Group's carbon intensity was calculated considering its CO2-eq emissions, compared to total Traffic Units (TUs), which equal the sum of passenger-km (by rail, road, road and sea) and tonne-km transported by the Companies in the scope of the Sustainability Report. The location-based approach was considered for the share of Scope 2 emissions.</t>
    </r>
  </si>
  <si>
    <r>
      <rPr>
        <i/>
        <vertAlign val="superscript"/>
        <sz val="10"/>
        <rFont val="Garamond"/>
        <family val="1"/>
      </rPr>
      <t>14  The calculation of the carbon efficiency indicator considered the data obtained by the virtual meter, consistently with the methodological approach introduced this year for the calculation of emissions.</t>
    </r>
  </si>
  <si>
    <r>
      <rPr>
        <i/>
        <vertAlign val="superscript"/>
        <sz val="10"/>
        <rFont val="Garamond"/>
        <family val="1"/>
      </rPr>
      <t>15 The actual figures are as reported at year-end in N+1. In this report, the figures of the previous years (2022 and 2021) might have been slightly updated.</t>
    </r>
  </si>
  <si>
    <t>16 In February 2024, the FS Group's Near Term decarbonization targets were officially validated by SBTi (Science Based Target initiative).
These targets consist of achieving -50% of Scope 1 and 2 location-based emissions and -30% of Scope 3 emissions, compared to the 2019 base year (BY - Base Year).
These targets refer to the 2022 corporate scope, excluding fugitive emissions and land-use change impacts. Therefore, the Companies included in the 2023 reporting for the first time (ILSA, Busitalia Rail Service, FS Park, Mercitalia Intermodal, ODEG) are excluded from the scope of the target.
The quantification of Scope 3 concerns a reduced perimeter, in line with SBTi criteria, and includes: emissions from railway yards, emissions related to energy supplies (Well-To-Tank), use of RFI's railway infrastructure by other railway companies outside the FS Group.
Overall, the changes in the scope of the Near Term targets of SBTi-validated emissions amount to about 2.9% of the total Scope 1, Scope 2 - Location Based and Scope 3 emissions in 2023.</t>
  </si>
  <si>
    <t xml:space="preserve">17 In February 2024, the FS Group's Net Zero decarbonization targets were officially validated by SBTi (Science Based Target initiative).
These targets consist of achieving Net Zero for Scope 1 and 2 location-based and Scope 3 emissions, relative to the 2019 base year (BY - Base Year), in line with SBTi criteria.
These targets refer to the 2022 company perimeter, with the exclusion of fugitive emissions and land use change impacts. Therefore, the Companies included in 2023 reporting for the first time (ILSA, Busitalia Rail Service, FS Park, Mercitalia Intermodal, ODEG) are excluded from the scope of the target.
Scope 3 quantification covers the relevant categories (contributing 98.5% to total Scope 3 emissions in 2023), in line with SBTi criteria, and includes: emissions from goods and services (cat.1), capitalized assets (cat.2), emissions related to energy supplies (Well-To-Tank, cat.3), use of RFI's railway infrastructure by other railway companies outside the FS Group (cat.11).
Overall, the changes in the scope of Net Zero targets of SBTi-validated emissions amount to about 2.6% of the total Scope 1, Scope 2 - Location Based and Scope 3 emissions in 2023.                                         </t>
  </si>
  <si>
    <r>
      <rPr>
        <i/>
        <vertAlign val="superscript"/>
        <sz val="10"/>
        <rFont val="Garamond"/>
        <family val="1"/>
      </rPr>
      <t>18 Technical investments concern the full scope of consolidation excluding Exploris and FS Treni Turistici. For 2023, the value was €13,343 million.</t>
    </r>
  </si>
  <si>
    <r>
      <rPr>
        <i/>
        <vertAlign val="superscript"/>
        <sz val="10"/>
        <rFont val="Garamond"/>
        <family val="1"/>
      </rPr>
      <t>19 Scope 1+2 carbon emissions refer to the following companies: Anas, Bluferries, Blujet, Busitalia Campania, Busitalia Rail Service, Busitalia Sita Nord, Busitalia Veneto, Ferrovie Sud-Est, Ferservizi, FS Italiane, FS Park, FS Sistemi Urbani, Grandi Stazioni Rail, Hellenic Train, Ilsa, Italferr, Mercitalia Intermodal, Mercitalia Logistics, Mercitalia Rail, Mercitalia Shunting &amp; Terminal, Netinera, Qbuzz, RFI, Terminali Italia, Trenitalia, Trenitalia c2c, Trenitalia France, Tx Logistik.</t>
    </r>
  </si>
  <si>
    <t>GRI 306 - Waste</t>
  </si>
  <si>
    <r>
      <t>Waste produced by type (Group)</t>
    </r>
    <r>
      <rPr>
        <b/>
        <vertAlign val="superscript"/>
        <sz val="10"/>
        <color rgb="FFDC002E"/>
        <rFont val="Garamond"/>
        <family val="1"/>
      </rPr>
      <t>1</t>
    </r>
  </si>
  <si>
    <t>Total waste produced</t>
  </si>
  <si>
    <t>Municipal waste</t>
  </si>
  <si>
    <t>- sorted waste</t>
  </si>
  <si>
    <t>Urban waste at stations</t>
  </si>
  <si>
    <t>Non-hazardous special waste</t>
  </si>
  <si>
    <t>Hazardous special waste</t>
  </si>
  <si>
    <r>
      <rPr>
        <i/>
        <vertAlign val="superscript"/>
        <sz val="10"/>
        <rFont val="Garamond"/>
        <family val="1"/>
      </rPr>
      <t>1</t>
    </r>
    <r>
      <rPr>
        <i/>
        <sz val="10"/>
        <rFont val="Garamond"/>
        <family val="1"/>
      </rPr>
      <t xml:space="preserve"> The amount of special waste produced is calculated based on the amounts reported in the copies of Waste Identification Forms (WIFs). The amounts related to waste classified as urban waste are based on the waste’s weight on a scale or the average weight of bags of waste produced.   </t>
    </r>
  </si>
  <si>
    <r>
      <t xml:space="preserve">Waste produced by type (work sites) </t>
    </r>
    <r>
      <rPr>
        <b/>
        <vertAlign val="superscript"/>
        <sz val="10"/>
        <color rgb="FFDC002E"/>
        <rFont val="Garamond"/>
        <family val="1"/>
      </rPr>
      <t>1</t>
    </r>
  </si>
  <si>
    <r>
      <t>Waste sent for treatment (Group)</t>
    </r>
    <r>
      <rPr>
        <b/>
        <vertAlign val="superscript"/>
        <sz val="10"/>
        <color rgb="FFDC002E"/>
        <rFont val="Garamond"/>
        <family val="1"/>
      </rPr>
      <t>1</t>
    </r>
  </si>
  <si>
    <r>
      <t>Total waste sent for treatment</t>
    </r>
    <r>
      <rPr>
        <b/>
        <vertAlign val="superscript"/>
        <sz val="10"/>
        <rFont val="Garamond"/>
        <family val="1"/>
      </rPr>
      <t>2</t>
    </r>
  </si>
  <si>
    <t>Non-hazardous special waste sent for treatment</t>
  </si>
  <si>
    <t>- sent for recovery</t>
  </si>
  <si>
    <t>Non-hazardous special waste - sent for recovery - preparation for reuse and storage</t>
  </si>
  <si>
    <t>Non-hazardous special waste - sent for recovery - for recycling</t>
  </si>
  <si>
    <t>Non-hazardous special waste - sent for recovery - other recovery operations</t>
  </si>
  <si>
    <r>
      <t>-  sent for disposal</t>
    </r>
    <r>
      <rPr>
        <vertAlign val="superscript"/>
        <sz val="10"/>
        <rFont val="Garamond"/>
        <family val="1"/>
      </rPr>
      <t>3</t>
    </r>
  </si>
  <si>
    <t>Non-hazardous special waste - sent for disposal - incineration</t>
  </si>
  <si>
    <t xml:space="preserve">Non-hazardous special waste - sent for disposal - sent to landfill </t>
  </si>
  <si>
    <t>Non-hazardous special waste - sent for disposal - other disposal operations</t>
  </si>
  <si>
    <t>Hazardous special waste sent for treatment</t>
  </si>
  <si>
    <t>Hazardous special waste - sent for recovery - preparation for reuse and storage</t>
  </si>
  <si>
    <t>Hazardous special waste - sent for recovery - for recycling</t>
  </si>
  <si>
    <t>Hazardous special waste - sent for recovery - other recovery operations</t>
  </si>
  <si>
    <r>
      <t>- sent for disposal</t>
    </r>
    <r>
      <rPr>
        <vertAlign val="superscript"/>
        <sz val="10"/>
        <rFont val="Garamond"/>
        <family val="1"/>
      </rPr>
      <t>3</t>
    </r>
  </si>
  <si>
    <t>Hazardous special waste - sent for disposal - incineration</t>
  </si>
  <si>
    <t xml:space="preserve">Hazardous special waste - sent for disposal - sent to landfill </t>
  </si>
  <si>
    <t>Hazardous special waste - sent for disposal - other disposal operations</t>
  </si>
  <si>
    <r>
      <rPr>
        <i/>
        <vertAlign val="superscript"/>
        <sz val="10"/>
        <rFont val="Garamond"/>
        <family val="1"/>
      </rPr>
      <t>1</t>
    </r>
    <r>
      <rPr>
        <i/>
        <sz val="10"/>
        <rFont val="Garamond"/>
        <family val="1"/>
      </rPr>
      <t xml:space="preserve"> Group companies manage the waste generated pursuant to It. Legislative Decree 152/06 and the waste is collected by companies authorised for transport or subjects authorised for waste disposal/recovery operations or sent to the public collection service.            </t>
    </r>
  </si>
  <si>
    <t xml:space="preserve">2 Special waste, non hazardous and hazardous, is sent to an external site for treatment.   </t>
  </si>
  <si>
    <r>
      <rPr>
        <i/>
        <vertAlign val="superscript"/>
        <sz val="10"/>
        <rFont val="Garamond"/>
        <family val="1"/>
      </rPr>
      <t>3</t>
    </r>
    <r>
      <rPr>
        <i/>
        <sz val="10"/>
        <rFont val="Garamond"/>
        <family val="1"/>
      </rPr>
      <t xml:space="preserve"> Pursuant to national regulations, "waste disposal with energy recovery", as indicated in GRI notice 306-5, is considered recovery activity hence reported under "Non hazardous special waste - sent for recovery - other recovery operations" and "Hazardous special waste - sent for recovery - other recovery operations".</t>
    </r>
  </si>
  <si>
    <r>
      <t xml:space="preserve">Waste sent for treatment (work sites) </t>
    </r>
    <r>
      <rPr>
        <b/>
        <vertAlign val="superscript"/>
        <sz val="10"/>
        <color rgb="FFDC002E"/>
        <rFont val="Garamond"/>
        <family val="1"/>
      </rPr>
      <t>1</t>
    </r>
  </si>
  <si>
    <t>Total waste sent for treatment</t>
  </si>
  <si>
    <t>- sent for disposal</t>
  </si>
  <si>
    <t xml:space="preserve">Noise (new lines or those being upgraded and operating lines)  </t>
  </si>
  <si>
    <t>Noise-dampening barriers built (total accumulated length per year)</t>
  </si>
  <si>
    <t>GRI 308 - Supplier environmental assessment</t>
  </si>
  <si>
    <t>Suppliers screened using environmental criteria</t>
  </si>
  <si>
    <r>
      <t xml:space="preserve">New suppliers that were screened using environmental criteria </t>
    </r>
    <r>
      <rPr>
        <vertAlign val="superscript"/>
        <sz val="10"/>
        <rFont val="Garamond"/>
        <family val="1"/>
      </rPr>
      <t>1</t>
    </r>
  </si>
  <si>
    <r>
      <rPr>
        <i/>
        <vertAlign val="superscript"/>
        <sz val="10"/>
        <rFont val="Garamond"/>
        <family val="1"/>
      </rPr>
      <t>1</t>
    </r>
    <r>
      <rPr>
        <i/>
        <sz val="10"/>
        <rFont val="Garamond"/>
        <family val="1"/>
      </rPr>
      <t xml:space="preserve"> Percentages of new suppliers evaluated by RFI using environmental and social criteria made available by the EcoVadis monitoring platform.       </t>
    </r>
  </si>
  <si>
    <t>KPI -  SOCIAL</t>
  </si>
  <si>
    <r>
      <t>GRI 2 - Gneral disclosures</t>
    </r>
    <r>
      <rPr>
        <b/>
        <vertAlign val="superscript"/>
        <sz val="10"/>
        <color rgb="FF006666"/>
        <rFont val="Garamond"/>
        <family val="1"/>
      </rPr>
      <t>1</t>
    </r>
  </si>
  <si>
    <t>Employees by employment contract by gender (reduced scope)</t>
  </si>
  <si>
    <t>Permanent</t>
  </si>
  <si>
    <t>- women</t>
  </si>
  <si>
    <t>- men</t>
  </si>
  <si>
    <t>Fixed term</t>
  </si>
  <si>
    <t xml:space="preserve">Employees by employment contract by geographical segment (reduced scope)   </t>
  </si>
  <si>
    <t>North</t>
  </si>
  <si>
    <t>Centre</t>
  </si>
  <si>
    <t>South and islands</t>
  </si>
  <si>
    <t>Employees by type of employment by gender (reduced scope)</t>
  </si>
  <si>
    <r>
      <rPr>
        <i/>
        <vertAlign val="superscript"/>
        <sz val="10"/>
        <rFont val="Garamond"/>
        <family val="1"/>
      </rPr>
      <t>1</t>
    </r>
    <r>
      <rPr>
        <i/>
        <sz val="10"/>
        <rFont val="Garamond"/>
        <family val="1"/>
      </rPr>
      <t xml:space="preserve">  The "reduced scope" for 2023 data concerns the following companies: Ferrovie dello Stato Italiane, RFI, Trenitalia, Ferservizi, Italferr, FS Sistemi Urbani, Mercitalia Logistics, Mercitalia Rail, Mercitalia Intermodal, Busitalia Sita-Nord, Busitalia Veneto, Busitalia Rail Service, Busitalia Campania, Grandi Stazioni Rail, Grandi Stazioni Immobiliare, Terminali Italia, Italcertifer, FS Technology, FS Security, Cremonesi Workshop, Ferrovie del Sud Est e SA, FS International. The total number of employees in this scope of analysis is 70,626, approximately 76.4% of the total workforce.      </t>
    </r>
  </si>
  <si>
    <t>Non-employees</t>
  </si>
  <si>
    <r>
      <t>Staff-leasing</t>
    </r>
    <r>
      <rPr>
        <vertAlign val="superscript"/>
        <sz val="10"/>
        <rFont val="Garamond"/>
        <family val="1"/>
      </rPr>
      <t>2</t>
    </r>
  </si>
  <si>
    <r>
      <rPr>
        <i/>
        <vertAlign val="superscript"/>
        <sz val="10"/>
        <rFont val="Garamond"/>
        <family val="1"/>
      </rPr>
      <t>2 The "reduced scope" for 2023 data concerns the following companies: Ferrovie dello Stato Italiane, Busitalia Sita Nord, Busitalia Rail Service Srl, Busitalia Veneto, Ferrovie del Sud Est e SA, Ferservizi, Fondazione FS, FS Park, FS Security, FS Technology, Infrarail, Italferr, Mercitalia Shunting &amp; Terminal, RFI, Savit, Terminali Italia and Trenitalia.</t>
    </r>
  </si>
  <si>
    <r>
      <t>GRI 401 - Employment</t>
    </r>
    <r>
      <rPr>
        <b/>
        <vertAlign val="superscript"/>
        <sz val="10"/>
        <color rgb="FF006666"/>
        <rFont val="Garamond"/>
        <family val="1"/>
      </rPr>
      <t>1</t>
    </r>
  </si>
  <si>
    <t xml:space="preserve">Hires by gender/contract type (scope of the consolidated financial statements) </t>
  </si>
  <si>
    <t>Total hires by gender/contract type</t>
  </si>
  <si>
    <t>apprenticeship</t>
  </si>
  <si>
    <t>fixed term</t>
  </si>
  <si>
    <t>permanent</t>
  </si>
  <si>
    <t>other contracts</t>
  </si>
  <si>
    <t>Hires by age bracket (reduced scope)</t>
  </si>
  <si>
    <t>Total hires by age</t>
  </si>
  <si>
    <t>Under 20 years</t>
  </si>
  <si>
    <t>Between 21 and 30 years</t>
  </si>
  <si>
    <t>Between 31 and 40 years</t>
  </si>
  <si>
    <t>Between 41 and 50 years</t>
  </si>
  <si>
    <t>Between 51 and 60 years</t>
  </si>
  <si>
    <t>Over 60 years</t>
  </si>
  <si>
    <t>Outgoing employees by age bracket (reduced scope)</t>
  </si>
  <si>
    <t>Total outgoing employees by age bracket</t>
  </si>
  <si>
    <t>Turnover by age bracket (reduced scope)</t>
  </si>
  <si>
    <t xml:space="preserve">Total Turnover </t>
  </si>
  <si>
    <t>Hires by geographical segment (reduced scope)</t>
  </si>
  <si>
    <t>Hires by geographical segment</t>
  </si>
  <si>
    <t>- North</t>
  </si>
  <si>
    <t>- Centre</t>
  </si>
  <si>
    <t>- South and islands</t>
  </si>
  <si>
    <t>Outgoing employees by geographical segment (reduced scope)</t>
  </si>
  <si>
    <t>Outgoing employees by geographical segment</t>
  </si>
  <si>
    <t>Turnover by geographical segment (reduced scope)</t>
  </si>
  <si>
    <t>Turnover by gender (reduced scope)</t>
  </si>
  <si>
    <t>Women</t>
  </si>
  <si>
    <t>Men</t>
  </si>
  <si>
    <r>
      <t>GRI 403 - Occupational health and safety (reduced scope)</t>
    </r>
    <r>
      <rPr>
        <b/>
        <vertAlign val="superscript"/>
        <sz val="10"/>
        <color rgb="FF006666"/>
        <rFont val="Garamond"/>
        <family val="1"/>
      </rPr>
      <t>1</t>
    </r>
  </si>
  <si>
    <t>Health and safety organisation</t>
  </si>
  <si>
    <t>Number of production units</t>
  </si>
  <si>
    <t>Production units with occupational safety certification</t>
  </si>
  <si>
    <t>Prevention and Protection Officers</t>
  </si>
  <si>
    <t>Company doctors</t>
  </si>
  <si>
    <t>Workers' Safety Representatives</t>
  </si>
  <si>
    <t>Personnel who received health monitoring check-ups</t>
  </si>
  <si>
    <t>Personnel who received railway safety medical check-ups</t>
  </si>
  <si>
    <t>Injuries indemnified by INAIL by type</t>
  </si>
  <si>
    <t>Injuries in the workplace</t>
  </si>
  <si>
    <t>Fatal injuries</t>
  </si>
  <si>
    <r>
      <t>Serious injuries</t>
    </r>
    <r>
      <rPr>
        <b/>
        <vertAlign val="superscript"/>
        <sz val="10"/>
        <rFont val="Garamond"/>
        <family val="1"/>
      </rPr>
      <t>2</t>
    </r>
  </si>
  <si>
    <t>Injuries in transit</t>
  </si>
  <si>
    <r>
      <t>Frequency of injuries indemnified by INAIL (IR - Injury Rate)</t>
    </r>
    <r>
      <rPr>
        <b/>
        <vertAlign val="superscript"/>
        <sz val="10"/>
        <color rgb="FFDC002E"/>
        <rFont val="Garamond"/>
        <family val="1"/>
      </rPr>
      <t>3</t>
    </r>
  </si>
  <si>
    <t>Total frequency rate</t>
  </si>
  <si>
    <t>Frequency (women)</t>
  </si>
  <si>
    <t>Frequency (men)</t>
  </si>
  <si>
    <r>
      <t>Severity of injuries indemnified by INAIL (LDR - Lost Day Rate)</t>
    </r>
    <r>
      <rPr>
        <b/>
        <vertAlign val="superscript"/>
        <sz val="10"/>
        <color rgb="FFDC002E"/>
        <rFont val="Garamond"/>
        <family val="1"/>
      </rPr>
      <t>4</t>
    </r>
  </si>
  <si>
    <t>Severity rate</t>
  </si>
  <si>
    <t>Severity rate (women)</t>
  </si>
  <si>
    <t>Severity rate (men)</t>
  </si>
  <si>
    <t>1 The 2023 and 2022 data concerns the following companies: FS Italiane, RFI, Trenitalia, Ferservizi, Italferr, FS Sistemi Urbani, Italcertifer, Mercitalia Logistics, Mercitalia Rail, Busitalia - Sita Nord, Anas and FSTechnology. The 2021 data concerns the following companies: FS Italiane, RFI, Trenitalia, Ferservizi, Italferr, FS Sistemi Urbani, Italcertifer, Mercitalia Logistics, Mercitalia Rail and Busitalia - Sita Nord. The 2023 INAIL data are consolidated on a partial basis.</t>
  </si>
  <si>
    <r>
      <rPr>
        <i/>
        <vertAlign val="superscript"/>
        <sz val="10"/>
        <rFont val="Garamond"/>
        <family val="1"/>
      </rPr>
      <t>2</t>
    </r>
    <r>
      <rPr>
        <i/>
        <sz val="10"/>
        <rFont val="Garamond"/>
        <family val="1"/>
      </rPr>
      <t xml:space="preserve"> Serious injuries are those that result in more than 40 days of missed work.   </t>
    </r>
  </si>
  <si>
    <r>
      <rPr>
        <i/>
        <vertAlign val="superscript"/>
        <sz val="10"/>
        <rFont val="Garamond"/>
        <family val="1"/>
      </rPr>
      <t>4</t>
    </r>
    <r>
      <rPr>
        <i/>
        <sz val="10"/>
        <rFont val="Garamond"/>
        <family val="1"/>
      </rPr>
      <t xml:space="preserve"> Severity rate: [number of missed days/amount]x 1,000 employees. </t>
    </r>
  </si>
  <si>
    <t>Injuries to employees</t>
  </si>
  <si>
    <r>
      <t>Rate of recordable occupational injuries</t>
    </r>
    <r>
      <rPr>
        <vertAlign val="superscript"/>
        <sz val="10"/>
        <rFont val="Garamond"/>
        <family val="1"/>
      </rPr>
      <t>1</t>
    </r>
  </si>
  <si>
    <r>
      <t>Rate of occupational injuries with serious consequences (excluding deaths)</t>
    </r>
    <r>
      <rPr>
        <vertAlign val="superscript"/>
        <sz val="10"/>
        <rFont val="Garamond"/>
        <family val="1"/>
      </rPr>
      <t>2</t>
    </r>
  </si>
  <si>
    <r>
      <t xml:space="preserve">Rate of deaths resulting from occupational injuries </t>
    </r>
    <r>
      <rPr>
        <vertAlign val="superscript"/>
        <sz val="10"/>
        <rFont val="Garamond"/>
        <family val="1"/>
      </rPr>
      <t>3</t>
    </r>
  </si>
  <si>
    <t xml:space="preserve">Number of recordable occupational injuries </t>
  </si>
  <si>
    <t xml:space="preserve"> Number of occupational injuries with serious consequences (excluding deaths)</t>
  </si>
  <si>
    <t xml:space="preserve">Number of deaths resulting from occupational injuries </t>
  </si>
  <si>
    <r>
      <t>Number of worked average hours</t>
    </r>
    <r>
      <rPr>
        <vertAlign val="superscript"/>
        <sz val="10"/>
        <rFont val="Garamond"/>
        <family val="1"/>
      </rPr>
      <t>4</t>
    </r>
  </si>
  <si>
    <t xml:space="preserve">1 Ratio of the number of recordable injuries (assessed as the number of all injuries with a duration greater than or equal to 1 day of prognosis) to the number of hours worked (assessed as a function of the average workforce and the estimated average hours worked by each employee).        </t>
  </si>
  <si>
    <r>
      <rPr>
        <i/>
        <vertAlign val="superscript"/>
        <sz val="10"/>
        <rFont val="Garamond"/>
        <family val="1"/>
      </rPr>
      <t>2</t>
    </r>
    <r>
      <rPr>
        <i/>
        <sz val="10"/>
        <rFont val="Garamond"/>
        <family val="1"/>
      </rPr>
      <t xml:space="preserve"> Ratio of the number of injuries with serious consequences, excluding deaths (assessed as the number of injuries with a total duration of more than or equal to 40 days of prognosis) to the number of hours worked (assessed as a function of the average workforce and the estimated average hours worked by each employee).  </t>
    </r>
  </si>
  <si>
    <r>
      <rPr>
        <i/>
        <vertAlign val="superscript"/>
        <sz val="10"/>
        <rFont val="Garamond"/>
        <family val="1"/>
      </rPr>
      <t>4</t>
    </r>
    <r>
      <rPr>
        <i/>
        <sz val="10"/>
        <rFont val="Garamond"/>
        <family val="1"/>
      </rPr>
      <t xml:space="preserve"> The number of hours worked is calculated according to the average workforce and the estimated average hours worked by each employee. </t>
    </r>
  </si>
  <si>
    <r>
      <rPr>
        <i/>
        <vertAlign val="superscript"/>
        <sz val="10"/>
        <rFont val="Garamond"/>
        <family val="1"/>
      </rPr>
      <t>5</t>
    </r>
    <r>
      <rPr>
        <i/>
        <sz val="10"/>
        <rFont val="Garamond"/>
        <family val="1"/>
      </rPr>
      <t xml:space="preserve"> The data refer to the accident rates of the following companies: FS, Trenitalia, RFI, Ferservizi, Italferr, FS Sistemi Urbani, Fercredit, Italcertifer, Ferrovie del Sud Est, Anas, FS Technology, FS Security, FS International, FS Saudi, FS Usa, Terminali Italia, Grandi Stazioni Rail, Trenitalia France, Trenitalia C2C, Hellenic Train, Netinera, ILSA, Cremonesi Workshop, Mercitalia Logistics, Mercitalia Rail, Mercitalia Intermodal, TX Logistik, Mercitalia Shunting &amp; Terminal, Busitalia Sita Nord, Savit, Busitalia Rail Service, Busitalia Veneto, Busitalia Campania, Firenze City Sightseeing, Qbuzz, Grandi Stazioni Immobiliare. The perimeter accounts for 99.4% of total, obtained in 2023 due to a project aimed at structuring a centralized collection process in the medium to long term for data in occupational health and safety; 2022 and 2021 data are, therefore, not available.    </t>
    </r>
  </si>
  <si>
    <r>
      <t>Injuries to employees of contractors</t>
    </r>
    <r>
      <rPr>
        <b/>
        <vertAlign val="superscript"/>
        <sz val="10"/>
        <color rgb="FFDC002E"/>
        <rFont val="Garamond"/>
        <family val="1"/>
      </rPr>
      <t>1</t>
    </r>
  </si>
  <si>
    <t>Injuries</t>
  </si>
  <si>
    <t>- fatalities</t>
  </si>
  <si>
    <r>
      <rPr>
        <i/>
        <vertAlign val="superscript"/>
        <sz val="10"/>
        <rFont val="Garamond"/>
        <family val="1"/>
      </rPr>
      <t>1</t>
    </r>
    <r>
      <rPr>
        <i/>
        <sz val="10"/>
        <rFont val="Garamond"/>
        <family val="1"/>
      </rPr>
      <t xml:space="preserve"> The data refer to sites for civil and technological contracts in which Italferr is involved as Works Manager/Coordinator during performance and for the contracts for new HS/HC lines awarded to General Contractors in which Italferr provides Works Management and Safety Oversight, as well as contracts awarded to General Contractors in which Italferr provides Oversight for both Works Management and Safety.       </t>
    </r>
  </si>
  <si>
    <r>
      <t>Injury rate of employees of contractors</t>
    </r>
    <r>
      <rPr>
        <b/>
        <vertAlign val="superscript"/>
        <sz val="10"/>
        <color rgb="FFDC002E"/>
        <rFont val="Garamond"/>
        <family val="1"/>
      </rPr>
      <t>1</t>
    </r>
  </si>
  <si>
    <r>
      <t>Frequency rate</t>
    </r>
    <r>
      <rPr>
        <vertAlign val="superscript"/>
        <sz val="10"/>
        <rFont val="Garamond"/>
        <family val="1"/>
      </rPr>
      <t>2</t>
    </r>
  </si>
  <si>
    <r>
      <t>Severity rate</t>
    </r>
    <r>
      <rPr>
        <vertAlign val="superscript"/>
        <sz val="10"/>
        <rFont val="Garamond"/>
        <family val="1"/>
      </rPr>
      <t>3</t>
    </r>
  </si>
  <si>
    <r>
      <rPr>
        <i/>
        <vertAlign val="superscript"/>
        <sz val="10"/>
        <rFont val="Garamond"/>
        <family val="1"/>
      </rPr>
      <t>1</t>
    </r>
    <r>
      <rPr>
        <i/>
        <sz val="10"/>
        <rFont val="Garamond"/>
        <family val="1"/>
      </rPr>
      <t xml:space="preserve"> The data refer to sites for civil and technological contracts in which Italferr is involved as Works Manager/Coordinator during Performance and for the contracts for new HS/HC lines awarded to General Contractors in which Italferr provides Works Management and Safety Oversight, as well as contracts awarded to General Contractors in which Italferr provides Oversight for both Works Management and Safety.     </t>
    </r>
  </si>
  <si>
    <r>
      <rPr>
        <i/>
        <vertAlign val="superscript"/>
        <sz val="10"/>
        <rFont val="Garamond"/>
        <family val="1"/>
      </rPr>
      <t>2</t>
    </r>
    <r>
      <rPr>
        <i/>
        <sz val="10"/>
        <rFont val="Garamond"/>
        <family val="1"/>
      </rPr>
      <t xml:space="preserve"> Frequency rate: [number of injuries/hours worked]x 1,000,000. 
Hours worked are calculated by multiplying the number of daily working hours (conventionally 8h/day) by the number of man days of blue collars.    </t>
    </r>
  </si>
  <si>
    <r>
      <rPr>
        <i/>
        <vertAlign val="superscript"/>
        <sz val="10"/>
        <rFont val="Garamond"/>
        <family val="1"/>
      </rPr>
      <t>3</t>
    </r>
    <r>
      <rPr>
        <i/>
        <sz val="10"/>
        <rFont val="Garamond"/>
        <family val="1"/>
      </rPr>
      <t xml:space="preserve"> Severity rate: [(days of prognosis + conventional days for the fatalities)/hours worked]x 1,000. 
Conventional days for fatalities are calculated by multiplying the number of fatalities by 7,500. Hours worked are calculated by multiplying the number of daily working hours (conventionally 8h/day) by the number of man days of blue collars.    </t>
    </r>
  </si>
  <si>
    <r>
      <t>GRI 404 - Training and education (reduced scope)</t>
    </r>
    <r>
      <rPr>
        <b/>
        <vertAlign val="superscript"/>
        <sz val="10"/>
        <color rgb="FF006666"/>
        <rFont val="Garamond"/>
        <family val="1"/>
      </rPr>
      <t>1</t>
    </r>
  </si>
  <si>
    <r>
      <t>Man-days of training by professional level and gender</t>
    </r>
    <r>
      <rPr>
        <sz val="10"/>
        <color rgb="FFDC002E"/>
        <rFont val="Garamond"/>
        <family val="1"/>
      </rPr>
      <t/>
    </r>
  </si>
  <si>
    <t>man-days</t>
  </si>
  <si>
    <t>Total training days</t>
  </si>
  <si>
    <t>Managers</t>
  </si>
  <si>
    <t>Junior managers</t>
  </si>
  <si>
    <t>White collars</t>
  </si>
  <si>
    <t>Blue collars</t>
  </si>
  <si>
    <t>Total women</t>
  </si>
  <si>
    <t>Total men</t>
  </si>
  <si>
    <t>average days of training per employee</t>
  </si>
  <si>
    <r>
      <t>Performance and career development reviews</t>
    </r>
    <r>
      <rPr>
        <b/>
        <vertAlign val="superscript"/>
        <sz val="10"/>
        <color rgb="FFDC002E"/>
        <rFont val="Garamond"/>
        <family val="1"/>
      </rPr>
      <t>2</t>
    </r>
  </si>
  <si>
    <t xml:space="preserve">Employees who have had a performance review </t>
  </si>
  <si>
    <t>Managers who have had a performance review</t>
  </si>
  <si>
    <t>Junior managers who have had a performance review</t>
  </si>
  <si>
    <t>White collars who have had a performance review</t>
  </si>
  <si>
    <t>Blue collars who have had a performance review</t>
  </si>
  <si>
    <t>Women who have had a performance review</t>
  </si>
  <si>
    <t>Men who have had a performance review</t>
  </si>
  <si>
    <r>
      <t xml:space="preserve">% who received a performance review out of the annual average number of employees </t>
    </r>
    <r>
      <rPr>
        <vertAlign val="superscript"/>
        <sz val="10"/>
        <rFont val="Garamond"/>
        <family val="1"/>
      </rPr>
      <t>3</t>
    </r>
  </si>
  <si>
    <t>Employees who have received an assessment of their potential</t>
  </si>
  <si>
    <t xml:space="preserve">Managers who have received an assessment of their potential  </t>
  </si>
  <si>
    <t xml:space="preserve">Junior managers who have received an assessment of their potential </t>
  </si>
  <si>
    <t xml:space="preserve">White collars who have received an assessment of their potential  </t>
  </si>
  <si>
    <t xml:space="preserve">Blue collars who have received an assessment of their potential  </t>
  </si>
  <si>
    <t>Women who have received an assessment of their potential</t>
  </si>
  <si>
    <t>Men who have received an assessment of their potential</t>
  </si>
  <si>
    <r>
      <t xml:space="preserve">% who received an assessment of their potential out of the annual average number of employees </t>
    </r>
    <r>
      <rPr>
        <vertAlign val="superscript"/>
        <sz val="10"/>
        <rFont val="Garamond"/>
        <family val="1"/>
      </rPr>
      <t>3</t>
    </r>
  </si>
  <si>
    <r>
      <rPr>
        <i/>
        <vertAlign val="superscript"/>
        <sz val="10"/>
        <color theme="1"/>
        <rFont val="Garamond"/>
        <family val="1"/>
      </rPr>
      <t xml:space="preserve">1 </t>
    </r>
    <r>
      <rPr>
        <i/>
        <sz val="10"/>
        <color theme="1"/>
        <rFont val="Garamond"/>
        <family val="1"/>
      </rPr>
      <t>The “reduced scope” of analysis for the 2023 data involved different corporate targets for physical classroom and digital training. For classroom training, the companies involved were: FS, RFI, Trenitalia, Busitalia - Sita Nord, Ferservizi, Italferr, FS Sistemi Urbani, Mercitalia Logistics, Mercitalia Rail, FS Technology, FS international and FS Security. For Digital training, the companies involved were: FS, RFI, Trenitalia, Busitalia - Sita Nord, Anas, Ferservizi, Italferr, FS Sistemi Urbani, Mercitalia Logistics, Mercitalia Rail, FS Technology, FS International, Blu Jet, Busitalia Campania, Busitalia Rail Service, Busitalia Veneto, Cremonesi Workshop, Fercredit, Ferrovie Sud Est e SA, FS Security, Gs Rail, Infrarail, Italcertifer, Mercitalia Intermodal, Mercitalia Shunt&amp;Terminal, Metropark, Savit and Terminali Italia.</t>
    </r>
  </si>
  <si>
    <r>
      <rPr>
        <i/>
        <vertAlign val="superscript"/>
        <sz val="10"/>
        <color theme="1"/>
        <rFont val="Garamond"/>
        <family val="1"/>
      </rPr>
      <t>3</t>
    </r>
    <r>
      <rPr>
        <i/>
        <sz val="10"/>
        <color theme="1"/>
        <rFont val="Garamond"/>
        <family val="1"/>
      </rPr>
      <t xml:space="preserve"> The average number of the year is calculated for the scope of reference (note 2).  </t>
    </r>
  </si>
  <si>
    <r>
      <t>GRI 405 - Diversity and equal opportunity</t>
    </r>
    <r>
      <rPr>
        <b/>
        <vertAlign val="superscript"/>
        <sz val="10"/>
        <color rgb="FF006666"/>
        <rFont val="Garamond"/>
        <family val="1"/>
      </rPr>
      <t>1</t>
    </r>
  </si>
  <si>
    <t>Breakdown of personnel by gender and position (scope as per consolidated financial statements)</t>
  </si>
  <si>
    <t>Total workforce (at 31 December)</t>
  </si>
  <si>
    <t>Of women</t>
  </si>
  <si>
    <t>Of men</t>
  </si>
  <si>
    <t>Average number of the year</t>
  </si>
  <si>
    <t>Breakdown of personnel by geographical segment (scope as per consolidated financial statements)</t>
  </si>
  <si>
    <t>Total workforce</t>
  </si>
  <si>
    <t>Breakdown of personnel by age bracket (scope as per consolidated financial statements)</t>
  </si>
  <si>
    <t xml:space="preserve">Breakdown of personnel by age bracket and position (scope as per consolidated financial statements)  </t>
  </si>
  <si>
    <t>Employees with disabilities (reduced scope)</t>
  </si>
  <si>
    <r>
      <t>Employees with disabilities</t>
    </r>
    <r>
      <rPr>
        <vertAlign val="superscript"/>
        <sz val="10"/>
        <rFont val="Garamond"/>
        <family val="1"/>
      </rPr>
      <t>3</t>
    </r>
  </si>
  <si>
    <r>
      <rPr>
        <i/>
        <vertAlign val="superscript"/>
        <sz val="10"/>
        <rFont val="Garamond"/>
        <family val="1"/>
      </rPr>
      <t>3 The "reduced scope" for 2023 data on employees with disabilities concerns the following companies:  Anas, Busitalia Campania, Busitalia Rail Service,  Busitalia Sita Nord, Busitalia Veneto, Ferrovie Sud Est e Sa, Ferrovie dello Stato, Ferservizi, Fondazione FS, FS Sistemi Urbani, FS Technology, Grandi Stazioni, Italcertifer, Italferr, Crew Cremonesi Workshop, Mercitalia Intermodal, Mercitalia Shunting &amp; Terminal, Mercitalia Logistics, Mercitalia Rail, RFI and Trenitalia.</t>
    </r>
  </si>
  <si>
    <t>Ratio2 of Gross Annual Remuneration and Total Annual Remuneration (reduced scope)</t>
  </si>
  <si>
    <t>GAR</t>
  </si>
  <si>
    <t>TAR</t>
  </si>
  <si>
    <r>
      <rPr>
        <i/>
        <vertAlign val="superscript"/>
        <sz val="10"/>
        <rFont val="Garamond"/>
        <family val="1"/>
      </rPr>
      <t>1</t>
    </r>
    <r>
      <rPr>
        <i/>
        <sz val="10"/>
        <rFont val="Garamond"/>
        <family val="1"/>
      </rPr>
      <t>The reference "reduced scope" for 2023 data accounts for 76.4% of the Group's workforce (70,626 out of 92,446) and includes the following companies: FS, RFI, Trenitalia, Ferservizi, Italferr, FS Sistemi Urbani, Mercitalia Logistics, Mercitalia Rail, Mercitalia Intermodal, Busitalia Sita-Nord, Busitalia Veneto, Busitalia Rail Service, Busitalia Campania, Grandi Stazioni Rail, Grandi Stazioni Immobiliare, Terminali Italia, Italcertifer, FS Technology, FS Security, Cremonesi Workshop, Ferrovie del Sud Est e SA, FS International.</t>
    </r>
  </si>
  <si>
    <t>2 Ratio of women's annual remuneration to men's annual remuneration.</t>
  </si>
  <si>
    <t>GRI 414 - Supplier social assessment</t>
  </si>
  <si>
    <t>Suppliers screened using social criteria</t>
  </si>
  <si>
    <r>
      <t>New suppliers that were screened using social criteria</t>
    </r>
    <r>
      <rPr>
        <vertAlign val="superscript"/>
        <sz val="10"/>
        <rFont val="Garamond"/>
        <family val="1"/>
      </rPr>
      <t>1</t>
    </r>
  </si>
  <si>
    <r>
      <rPr>
        <i/>
        <vertAlign val="superscript"/>
        <sz val="10"/>
        <rFont val="Garamond"/>
        <family val="1"/>
      </rPr>
      <t>1</t>
    </r>
    <r>
      <rPr>
        <i/>
        <sz val="10"/>
        <rFont val="Garamond"/>
        <family val="1"/>
      </rPr>
      <t xml:space="preserve"> Percentages of new suppliers screened by RFI using environmental and social criteria made available by the EcoVadis monitoring platform. </t>
    </r>
  </si>
  <si>
    <t>GRI 416 - Customer health and safety</t>
  </si>
  <si>
    <r>
      <t>Infrastructure - Railway network - Italy (accident rate according to the ERA classification - significant accidents</t>
    </r>
    <r>
      <rPr>
        <b/>
        <vertAlign val="superscript"/>
        <sz val="10"/>
        <color rgb="FFDC002E"/>
        <rFont val="Garamond"/>
        <family val="1"/>
      </rPr>
      <t>1</t>
    </r>
    <r>
      <rPr>
        <b/>
        <sz val="10"/>
        <color rgb="FFDC002E"/>
        <rFont val="Garamond"/>
        <family val="1"/>
      </rPr>
      <t>)</t>
    </r>
  </si>
  <si>
    <t>Train collisions (total)</t>
  </si>
  <si>
    <r>
      <t>- due to external events</t>
    </r>
    <r>
      <rPr>
        <vertAlign val="superscript"/>
        <sz val="10"/>
        <rFont val="Garamond"/>
        <family val="1"/>
      </rPr>
      <t>2</t>
    </r>
  </si>
  <si>
    <r>
      <t>- due to internal events</t>
    </r>
    <r>
      <rPr>
        <vertAlign val="superscript"/>
        <sz val="10"/>
        <rFont val="Garamond"/>
        <family val="1"/>
      </rPr>
      <t>3</t>
    </r>
  </si>
  <si>
    <t>Train collision with railway vehicle</t>
  </si>
  <si>
    <t>Train collision with an obstacle blocking the tracks</t>
  </si>
  <si>
    <t>Train derailings</t>
  </si>
  <si>
    <t>Accidents at level crossings</t>
  </si>
  <si>
    <t>Fire on rolling stock</t>
  </si>
  <si>
    <t>Injuries to people involving rolling stock in motion (excluding suicides and attempted suicides)</t>
  </si>
  <si>
    <r>
      <t>Total significant accidents</t>
    </r>
    <r>
      <rPr>
        <b/>
        <vertAlign val="superscript"/>
        <sz val="10"/>
        <rFont val="Garamond"/>
        <family val="1"/>
      </rPr>
      <t>4</t>
    </r>
  </si>
  <si>
    <r>
      <t>- due to external events</t>
    </r>
    <r>
      <rPr>
        <b/>
        <vertAlign val="superscript"/>
        <sz val="10"/>
        <rFont val="Garamond"/>
        <family val="1"/>
      </rPr>
      <t>2</t>
    </r>
  </si>
  <si>
    <r>
      <t>- due to internal events</t>
    </r>
    <r>
      <rPr>
        <b/>
        <vertAlign val="superscript"/>
        <sz val="10"/>
        <rFont val="Garamond"/>
        <family val="1"/>
      </rPr>
      <t>3</t>
    </r>
  </si>
  <si>
    <r>
      <rPr>
        <i/>
        <vertAlign val="superscript"/>
        <sz val="10"/>
        <rFont val="Garamond"/>
        <family val="1"/>
      </rPr>
      <t>1</t>
    </r>
    <r>
      <rPr>
        <i/>
        <sz val="10"/>
        <rFont val="Garamond"/>
        <family val="1"/>
      </rPr>
      <t xml:space="preserve"> Any accident involving at least one rail vehicle in motion, resulting in at least one killed or seriously injured person, or in significant damage to stock, track, other installations or environment, or extensive disruptions to traffic. Accidents in workshops, warehouses and depots are excluded.  </t>
    </r>
  </si>
  <si>
    <r>
      <rPr>
        <i/>
        <vertAlign val="superscript"/>
        <sz val="10"/>
        <rFont val="Garamond"/>
        <family val="1"/>
      </rPr>
      <t>2</t>
    </r>
    <r>
      <rPr>
        <i/>
        <sz val="10"/>
        <rFont val="Garamond"/>
        <family val="1"/>
      </rPr>
      <t xml:space="preserve"> Accident due to events outside the railway system.</t>
    </r>
  </si>
  <si>
    <r>
      <rPr>
        <i/>
        <vertAlign val="superscript"/>
        <sz val="10"/>
        <rFont val="Garamond"/>
        <family val="1"/>
      </rPr>
      <t>3</t>
    </r>
    <r>
      <rPr>
        <i/>
        <sz val="10"/>
        <rFont val="Garamond"/>
        <family val="1"/>
      </rPr>
      <t xml:space="preserve"> Accident due to events within the railway system.</t>
    </r>
  </si>
  <si>
    <t>Infrastructure - Railway network - Italy (Consequences for people)</t>
  </si>
  <si>
    <r>
      <t>Deaths</t>
    </r>
    <r>
      <rPr>
        <vertAlign val="superscript"/>
        <sz val="10"/>
        <rFont val="Garamond"/>
        <family val="1"/>
      </rPr>
      <t>1</t>
    </r>
    <r>
      <rPr>
        <sz val="10"/>
        <rFont val="Garamond"/>
        <family val="1"/>
      </rPr>
      <t xml:space="preserve"> - Employees or contractors</t>
    </r>
    <r>
      <rPr>
        <vertAlign val="superscript"/>
        <sz val="10"/>
        <rFont val="Garamond"/>
        <family val="1"/>
      </rPr>
      <t>2</t>
    </r>
  </si>
  <si>
    <t>Deaths - Railway companies</t>
  </si>
  <si>
    <r>
      <t>Deaths - Passengers</t>
    </r>
    <r>
      <rPr>
        <vertAlign val="superscript"/>
        <sz val="10"/>
        <rFont val="Garamond"/>
        <family val="1"/>
      </rPr>
      <t>3</t>
    </r>
  </si>
  <si>
    <t>Deaths - Level crossing users</t>
  </si>
  <si>
    <t>Deaths - Other people on the pavement</t>
  </si>
  <si>
    <t>Deaths - Other people not on the pavement</t>
  </si>
  <si>
    <t>Deaths - People crossing the tracks wrongly</t>
  </si>
  <si>
    <r>
      <t>Serious injuries</t>
    </r>
    <r>
      <rPr>
        <vertAlign val="superscript"/>
        <sz val="10"/>
        <rFont val="Garamond"/>
        <family val="1"/>
      </rPr>
      <t>4</t>
    </r>
    <r>
      <rPr>
        <sz val="10"/>
        <rFont val="Garamond"/>
        <family val="1"/>
      </rPr>
      <t xml:space="preserve"> - Employees or contractors</t>
    </r>
  </si>
  <si>
    <t>Serious injuries - Railway companies</t>
  </si>
  <si>
    <t>Serious injuries - Passengers</t>
  </si>
  <si>
    <t>Serious injuries - Level crossing users</t>
  </si>
  <si>
    <t>Serious injuries - Other people on the pavement</t>
  </si>
  <si>
    <t>Serious injuries - Other people not on the pavement</t>
  </si>
  <si>
    <t>Serious injuries - People crossing the tracks wrongly</t>
  </si>
  <si>
    <r>
      <rPr>
        <i/>
        <vertAlign val="superscript"/>
        <sz val="10"/>
        <rFont val="Garamond"/>
        <family val="1"/>
      </rPr>
      <t>1</t>
    </r>
    <r>
      <rPr>
        <i/>
        <sz val="10"/>
        <rFont val="Garamond"/>
        <family val="1"/>
      </rPr>
      <t xml:space="preserve">  Death: any person who deceased immediately or within 30 days following the accident. Suicides, deaths for natural causes or criminal deaths are excluded. </t>
    </r>
  </si>
  <si>
    <r>
      <rPr>
        <i/>
        <vertAlign val="superscript"/>
        <sz val="10"/>
        <rFont val="Garamond"/>
        <family val="1"/>
      </rPr>
      <t>2</t>
    </r>
    <r>
      <rPr>
        <i/>
        <sz val="10"/>
        <rFont val="Garamond"/>
        <family val="1"/>
      </rPr>
      <t xml:space="preserve"> Employees or contractors: the people who work for the railway and are in service at the time of the incident. They include the train crew and personnel managing rolling stock and infrastructures (including contractors' and independent contractors' personnel). </t>
    </r>
  </si>
  <si>
    <r>
      <rPr>
        <i/>
        <vertAlign val="superscript"/>
        <sz val="10"/>
        <rFont val="Garamond"/>
        <family val="1"/>
      </rPr>
      <t>3</t>
    </r>
    <r>
      <rPr>
        <i/>
        <sz val="10"/>
        <rFont val="Garamond"/>
        <family val="1"/>
      </rPr>
      <t xml:space="preserve"> Passengers: any person, other than the on-board crew, travelling on the train. Injury statistics include those involving passengers attempting to board/deboard moving trains. </t>
    </r>
  </si>
  <si>
    <r>
      <rPr>
        <i/>
        <vertAlign val="superscript"/>
        <sz val="10"/>
        <rFont val="Garamond"/>
        <family val="1"/>
      </rPr>
      <t>4</t>
    </r>
    <r>
      <rPr>
        <i/>
        <sz val="10"/>
        <rFont val="Garamond"/>
        <family val="1"/>
      </rPr>
      <t xml:space="preserve"> Injuries (serious): any person injured in an accident and hospitalised for more than 24 hours. Suicide attempts are excluded.  </t>
    </r>
  </si>
  <si>
    <t xml:space="preserve">Road passenger transport (Umbria) </t>
  </si>
  <si>
    <t>Days of incapacity</t>
  </si>
  <si>
    <t>Slipping/Tripping - Depot/Off-site</t>
  </si>
  <si>
    <t>Assault</t>
  </si>
  <si>
    <t>Road accident</t>
  </si>
  <si>
    <t>Boarding/Deboarding bus</t>
  </si>
  <si>
    <t>In transit</t>
  </si>
  <si>
    <t>Maintenance</t>
  </si>
  <si>
    <t xml:space="preserve">Sundry </t>
  </si>
  <si>
    <t>number of days</t>
  </si>
  <si>
    <r>
      <t>Road passenger transport (Veneto)</t>
    </r>
    <r>
      <rPr>
        <b/>
        <vertAlign val="superscript"/>
        <sz val="10"/>
        <color rgb="FFDC002E"/>
        <rFont val="Garamond"/>
        <family val="1"/>
      </rPr>
      <t>1</t>
    </r>
  </si>
  <si>
    <t>Total claims</t>
  </si>
  <si>
    <t>With liability</t>
  </si>
  <si>
    <t>Without liability</t>
  </si>
  <si>
    <t>Internal claim without liability</t>
  </si>
  <si>
    <t>Precautionary</t>
  </si>
  <si>
    <t>Joint liability</t>
  </si>
  <si>
    <t>Transport claim without liability</t>
  </si>
  <si>
    <t>Internal investigation/event denied</t>
  </si>
  <si>
    <t>Vandalism</t>
  </si>
  <si>
    <t>Unclaimed damage reported without liability</t>
  </si>
  <si>
    <t>Fire</t>
  </si>
  <si>
    <t>Spillage on road</t>
  </si>
  <si>
    <r>
      <rPr>
        <i/>
        <vertAlign val="superscript"/>
        <sz val="10"/>
        <color theme="1"/>
        <rFont val="Garamond"/>
        <family val="1"/>
      </rPr>
      <t>1</t>
    </r>
    <r>
      <rPr>
        <i/>
        <sz val="10"/>
        <color theme="1"/>
        <rFont val="Garamond"/>
        <family val="1"/>
      </rPr>
      <t xml:space="preserve"> The data aggregate the accidents recorded in relation to the rolling stock of Busitalia Veneto.</t>
    </r>
  </si>
  <si>
    <t>Road passenger transport (Campania)</t>
  </si>
  <si>
    <t xml:space="preserve">In 2023, 19 accidents occurred at Busitalia Campania, net of on-the-journey accidents and assaults. Compared to the previous year, there was an increase in accident events of 11.8% attributable, in particular, to the 'getting on and off the vehicle' type.   </t>
  </si>
  <si>
    <t>GRI 2-27 - Socioeconomic compliance</t>
  </si>
  <si>
    <t>Disputes with employees (reduced scope)1</t>
  </si>
  <si>
    <t xml:space="preserve">Claims notified during the year </t>
  </si>
  <si>
    <t>Pending disputes</t>
  </si>
  <si>
    <t>Economic value of the disputes</t>
  </si>
  <si>
    <r>
      <rPr>
        <i/>
        <vertAlign val="superscript"/>
        <sz val="10"/>
        <rFont val="Garamond"/>
        <family val="1"/>
      </rPr>
      <t>1</t>
    </r>
    <r>
      <rPr>
        <i/>
        <sz val="10"/>
        <rFont val="Garamond"/>
        <family val="1"/>
      </rPr>
      <t xml:space="preserve"> The "reduced scope" for 2023 data concerns the following companies: Ferrovie dello Stato Italiane, RFI, Trenitalia, Ferservizi, Italferr, FS Sistemi Urbani, Mercitalia Logistics, Mercitalia Rail, Mercitalia Intermodal, Busitalia Sita-Nord, Busitalia Veneto, Busitalia Rail Service, Busitalia Campania, Grandi Stazioni Rail, Grandi Stazioni Immobiliare, Terminali Italia, Italcertifer, FS Technology, FS Security, Cremonesi Workshop, Ferrovie del Sud Est e SA, FS International. The total number of employees in this scope of analysis is 70,626, approximately 75.4% of the total workforce.     </t>
    </r>
  </si>
  <si>
    <t>% of the workforce at all locations represented by a joint management-worker health and safety committee</t>
  </si>
  <si>
    <t xml:space="preserve">% of the workforce of all locations that are covered by formal collective agreements regarding working conditions </t>
  </si>
  <si>
    <t>man/hours</t>
  </si>
  <si>
    <t xml:space="preserve">Average amount of training hours per employee </t>
  </si>
  <si>
    <t xml:space="preserve">% of workers belonging to minority groups and/or vulnerable workers employed in relation to the entire organization   </t>
  </si>
  <si>
    <t xml:space="preserve">% of women employed in relation to the entire organization </t>
  </si>
  <si>
    <t xml:space="preserve">% of women in leadership positions (e.g., steering/scientific committee members, board of directors) </t>
  </si>
  <si>
    <t xml:space="preserve">% of workers who have undergone training on aspects of business ethics </t>
  </si>
  <si>
    <t xml:space="preserve">% of total workforce at all locations that are covered by union representatives (RSA/RSU, etc.) who have been formally elected </t>
  </si>
  <si>
    <t>% of total workforce in all locations that have received regular performance and professional development appraisals</t>
  </si>
  <si>
    <t xml:space="preserve">% of total workforce of all locations that have attended professional and/or personal development training courses </t>
  </si>
  <si>
    <t xml:space="preserve">% of total workforce at all locations that have received training on preventing discrimination and human rights violations  </t>
  </si>
  <si>
    <t xml:space="preserve">% of workers from minority groups and/or vulnerable workers in management positions </t>
  </si>
  <si>
    <t xml:space="preserve">% of total workforce in all locations that have received training on environmental issues </t>
  </si>
  <si>
    <t xml:space="preserve">% of purchasing office staff in all locations who have undergone training on sustainable procurement </t>
  </si>
  <si>
    <t xml:space="preserve">no. of confirmed cases of corruption </t>
  </si>
  <si>
    <t xml:space="preserve">no. of confirmed cybersecurity-related incidents </t>
  </si>
  <si>
    <t xml:space="preserve">Company coverage (%) on which human rights audits or human rights impact assessments have been conducted  </t>
  </si>
  <si>
    <t xml:space="preserve">no. of reports concerning the whistleblowing procedure </t>
  </si>
  <si>
    <t xml:space="preserve">Company coverage (%) on which risk assessments, internal inspections, or internal audits have been conducted on business ethics issues </t>
  </si>
  <si>
    <t xml:space="preserve">Company coverage (%) having an ISO 27000-certified information security management system </t>
  </si>
  <si>
    <t xml:space="preserve">Company coverage (%) having a certified anti-corruption management system </t>
  </si>
  <si>
    <t xml:space="preserve">% of identified suppliers who have signed the supplier code of conduct </t>
  </si>
  <si>
    <t xml:space="preserve">% of suppliers identified with contracts that include clauses on environmental, labor, and human rights requirements </t>
  </si>
  <si>
    <t xml:space="preserve">% of identified suppliers undergoing sustainability assessment </t>
  </si>
  <si>
    <t xml:space="preserve">% of suppliers that have undergone an on-site audit of environmental and/or social issues and practices </t>
  </si>
  <si>
    <t xml:space="preserve">Company coverage (%) on which an employee health and safety risk assessment has been carried out  </t>
  </si>
  <si>
    <t xml:space="preserve">Company coverage (%) on which an environmental risk assessment has been conducted </t>
  </si>
  <si>
    <t xml:space="preserve">Economic value of tenders awarded in the reporting period (Jan-Dec)  </t>
  </si>
  <si>
    <t xml:space="preserve">Economic value of tenders awarded during the reporting period (Jan-Dec) - in which sustainability criteria (environmental and social issues) have been included  </t>
  </si>
  <si>
    <r>
      <rPr>
        <i/>
        <vertAlign val="superscript"/>
        <sz val="10"/>
        <rFont val="Garamond"/>
        <family val="1"/>
      </rPr>
      <t>1</t>
    </r>
    <r>
      <rPr>
        <i/>
        <sz val="10"/>
        <rFont val="Garamond"/>
        <family val="1"/>
      </rPr>
      <t xml:space="preserve"> Trenitalia does not have certification from third-party standards for its Anti-Bribery &amp; Corruption Management System, which it has adopted voluntarily and in line with the FS holding company's Anti Bribery Policy. In 2024 Trenitalia plans to start training for certification of internal auditors on Anti-Bribery Management Systems - UNI ISO 37001:2016, with the support of the FS holding company.   </t>
    </r>
  </si>
  <si>
    <r>
      <rPr>
        <i/>
        <vertAlign val="superscript"/>
        <sz val="10"/>
        <rFont val="Garamond"/>
        <family val="1"/>
      </rPr>
      <t xml:space="preserve">6 In 2023, FS Group supply chain emissions were calculated from both primary activity data and secondary activity data. Primary data consisted of materials, energy consumption, and waste at rail yards, as well as a share of delivered rolling stock. The remaining share of emissions was calculated from secondary data, in accordance with the guidelines of the GHG Protocol (see reference “The Corporate Value Chain (Scope 3) Accounting and Reporting Standard”), based on the volumes of invoices issued in the year by suppliers to Group companies. In 2023, the value of emissions calculated from primary data constitutes 69% of total supply chain emissions (category 1 and 2). For the emission factors of the primary data, coefficients from “DEFRA UK - Conversion factors” data, those from Italferr company from “Ecoinvent v3.10” database of 2023 and “Ecoinvent v3.9.1” database of 2022, “UNI EN 16258 (2013)”, “ISPRA_Emission factors of electricity production and consumption”, “National Inventory Report - Italian Greenhouse Gas Inventory 1990-2021 (NIR)” were used. Coefficients taken from Eurostat data (https://ec.europa.eu/eurostat/en/) were used for the emission factors in the secondary data.                </t>
    </r>
  </si>
  <si>
    <r>
      <rPr>
        <i/>
        <vertAlign val="superscript"/>
        <sz val="10"/>
        <rFont val="Garamond"/>
        <family val="1"/>
      </rPr>
      <t xml:space="preserve">11  The calculation of “Avoided Emissions - Emission Difference FS Group Transport vs Road Transport” is based on an estimate derived from a comparative assessment: 
- between the emissions of public rail and road transport calculated with reference to the FS Group, compared to the corresponding emissions that would have occurred in an alternative scenario with private car use, with reference to passenger traffic 
- between the emissions from rail freight transport calculated with reference to the FS Group, compared to the corresponding emissions that would have occurred in an alternative scenario with the use of heavy commercial vehicles, with reference to freight transport. 
Sources: EIB Project Carbon Footprint Methodologies, 2020.
For the Scope 2 emissions share functional to the calculation of the Group's emission intensity factors, the location-based approach was considered.
The scope of calculation does not take into account ILSA and Busitalia Rail Service, which were not included in 2022 and 2021.
For further details, please refer to the methodological note contained within the Sustainability Report.      </t>
    </r>
  </si>
  <si>
    <r>
      <rPr>
        <i/>
        <vertAlign val="superscript"/>
        <sz val="10"/>
        <rFont val="Garamond"/>
        <family val="1"/>
      </rPr>
      <t>4</t>
    </r>
    <r>
      <rPr>
        <i/>
        <sz val="10"/>
        <rFont val="Garamond"/>
        <family val="1"/>
      </rPr>
      <t xml:space="preserve"> The increase in significant accidents in 2023 (+17 compared to 2022) was mainly due to the increase in “Accidents to people involving moving rolling stock” (+28), the only rising index while the events relating to “Others” (-3), “Accidents at level crossings” (-5) and “Train collisions” (-3) showed a decrease. Finally, “Train derailings” (2) and “Fires on rolling stock” (1) were stable.    </t>
    </r>
  </si>
  <si>
    <t xml:space="preserve">The information on mobility service (Infomobilità) provides real time information on traffic which is shared with the company units in charge of internal and external communication. The monthly, quarterly, half-yearly and yearly reports derived from the thorough Data analysis are sent to the individual local sites and company management to enable prompt monitoring of the incidents, identifying the type and location, investigating the claims/contributing causes of accidents and any recurrences along the entire Anas road network broken down by 2 km stretches. The statistics show a 2.3% increase in accidents, compared to the 2022 figure, and a decrease of 0.9% in claims classified as "Independent Accidents". In relation to the previous year, there was also an increase of 1.5% in fatal events and a 4% decrease in those involving injuries. The collection of data and the Data analysis activity also involved weather events, making it possible to send to the Local Facilities – on a monthly, quarterly, half-yearly and yearly basis – a specific report relating to the ensuing critical issues affecting the road network, including events classified as “Floods” and “Landslides”". The activity of monitoring and analysis of the events detected on the network under management, allowed, in the summer period, to also map the events classified as “fires”, thus allowing the identification of potential critical issues in order to implement all actions aimed at mitigating the phenomenon.       </t>
  </si>
  <si>
    <r>
      <rPr>
        <i/>
        <vertAlign val="superscript"/>
        <sz val="10"/>
        <rFont val="Garamond"/>
        <family val="1"/>
      </rPr>
      <t xml:space="preserve">1 </t>
    </r>
    <r>
      <rPr>
        <i/>
        <sz val="10"/>
        <rFont val="Garamond"/>
        <family val="1"/>
      </rPr>
      <t>The "reduced scope" for 2023 data concerns the following companies</t>
    </r>
    <r>
      <rPr>
        <i/>
        <vertAlign val="superscript"/>
        <sz val="10"/>
        <rFont val="Garamond"/>
        <family val="1"/>
      </rPr>
      <t xml:space="preserve">: </t>
    </r>
    <r>
      <rPr>
        <i/>
        <sz val="10"/>
        <rFont val="Garamond"/>
        <family val="1"/>
      </rPr>
      <t xml:space="preserve">Ferrovie dello Stato Italiane, RFI, Trenitalia, Ferservizi, Italferr, FS Sistemi Urbani, Mercitalia Logistics, Mercitalia Rail, Mercitalia Intermodal, Busitalia Sita-Nord, Busitalia Veneto, Busitalia Rail Service, Busitalia Campania, Grandi Stazioni Rail, Grandi Stazioni Immobiliare, Terminali Italia, Italcertifer, FS Technology, FS Security, Cremonesi Workshop, Ferrovie del Sud Est e SA, FS International. The total number of employees in this scope of analysis is 70,626, approximately 76.4% of the total workforce. </t>
    </r>
  </si>
  <si>
    <r>
      <t xml:space="preserve">3 </t>
    </r>
    <r>
      <rPr>
        <i/>
        <sz val="10"/>
        <rFont val="Garamond"/>
        <family val="1"/>
      </rPr>
      <t>Frequency rate: [no. of injuries in the workplace/amount]x 1,000 employees, calculated in accordance with European ESAW standards.</t>
    </r>
    <r>
      <rPr>
        <i/>
        <vertAlign val="superscript"/>
        <sz val="10"/>
        <rFont val="Garamond"/>
        <family val="1"/>
      </rPr>
      <t xml:space="preserve">   </t>
    </r>
  </si>
  <si>
    <r>
      <t xml:space="preserve">3 </t>
    </r>
    <r>
      <rPr>
        <i/>
        <sz val="10"/>
        <rFont val="Garamond"/>
        <family val="1"/>
      </rPr>
      <t>Ratio of the number of fatalities resulting from occupational injuries to the number of hours worked (assessed by average workforce and estimated average hours worked by each employee)</t>
    </r>
    <r>
      <rPr>
        <i/>
        <vertAlign val="superscript"/>
        <sz val="10"/>
        <rFont val="Garamond"/>
        <family val="1"/>
      </rPr>
      <t xml:space="preserve">.   </t>
    </r>
  </si>
  <si>
    <r>
      <rPr>
        <i/>
        <vertAlign val="superscript"/>
        <sz val="10"/>
        <color theme="1"/>
        <rFont val="Garamond"/>
        <family val="1"/>
      </rPr>
      <t>2</t>
    </r>
    <r>
      <rPr>
        <i/>
        <sz val="10"/>
        <color theme="1"/>
        <rFont val="Garamond"/>
        <family val="1"/>
      </rPr>
      <t xml:space="preserve"> The "reduced scope" for 2023 development data concerns the following companies:</t>
    </r>
    <r>
      <rPr>
        <i/>
        <vertAlign val="superscript"/>
        <sz val="10"/>
        <color theme="1"/>
        <rFont val="Garamond"/>
        <family val="1"/>
      </rPr>
      <t xml:space="preserve">  </t>
    </r>
    <r>
      <rPr>
        <i/>
        <sz val="10"/>
        <color theme="1"/>
        <rFont val="Garamond"/>
        <family val="1"/>
      </rPr>
      <t>FS, RFI, Trenitalia, Ferservizi, Italferr, FS Sistemi Urbani, Mercitalia Logistics, Mercitalia Rail, Mercitalia Intermodal, Busitalia Sita-Nord, Busitalia Veneto, Busitalia Rail Service, Busitalia Campania, Grandi Stazioni Rail, Grandi Stazioni Immobiliare, Terminali Italia, Italcertifer, FS Technology, FS Security, Cremonesi Workshop, Ferrovie del Sud Est e SA, FS International.</t>
    </r>
  </si>
  <si>
    <r>
      <rPr>
        <i/>
        <vertAlign val="superscript"/>
        <sz val="10"/>
        <rFont val="Garamond"/>
        <family val="1"/>
      </rPr>
      <t xml:space="preserve">2 </t>
    </r>
    <r>
      <rPr>
        <i/>
        <sz val="10"/>
        <rFont val="Garamond"/>
        <family val="1"/>
      </rPr>
      <t>The information security management system of FSTechnology (a company in the FS Group) complies with the ISO/IEC 27001:2013 UNI CEI EN ISO/IEC 27001:2017 standard for the following services delivered to Trenitalia, which are 100% covered by the certification: a) governance of project development in the area of Data Protection; b) restoration of IT applications; c) release of new implementations on Trenitalia's IT systems</t>
    </r>
    <r>
      <rPr>
        <i/>
        <vertAlign val="superscript"/>
        <sz val="10"/>
        <rFont val="Garamond"/>
        <family val="1"/>
      </rPr>
      <t xml:space="preserve">. </t>
    </r>
    <r>
      <rPr>
        <i/>
        <sz val="10"/>
        <rFont val="Garamond"/>
        <family val="1"/>
      </rPr>
      <t xml:space="preserve"> </t>
    </r>
  </si>
  <si>
    <r>
      <t xml:space="preserve">3 </t>
    </r>
    <r>
      <rPr>
        <i/>
        <sz val="10"/>
        <rFont val="Garamond"/>
        <family val="1"/>
      </rPr>
      <t>Clauses on environmental, labor and human rights requirements are found in Trenitalia's General Terms and Conditions</t>
    </r>
    <r>
      <rPr>
        <i/>
        <vertAlign val="superscript"/>
        <sz val="10"/>
        <rFont val="Garamond"/>
        <family val="1"/>
      </rPr>
      <t xml:space="preserve">.  </t>
    </r>
  </si>
  <si>
    <r>
      <t xml:space="preserve">4  </t>
    </r>
    <r>
      <rPr>
        <i/>
        <sz val="10"/>
        <rFont val="Garamond"/>
        <family val="1"/>
      </rPr>
      <t>The IT systems supporting the activities of Trenitalia's Purchasing Department do not allow for the expression of the value related to suppliers undergoing Sustainability evaluation</t>
    </r>
    <r>
      <rPr>
        <i/>
        <vertAlign val="superscript"/>
        <sz val="10"/>
        <rFont val="Garamond"/>
        <family val="1"/>
      </rPr>
      <t xml:space="preserve">. </t>
    </r>
  </si>
  <si>
    <t>European taxonomy (Regulation (EU) 2020/852)</t>
  </si>
  <si>
    <t>Year 2023</t>
  </si>
  <si>
    <t>Economic activities</t>
  </si>
  <si>
    <t>Code</t>
  </si>
  <si>
    <t>Turnover</t>
  </si>
  <si>
    <t>Share</t>
  </si>
  <si>
    <t>Climate change mitigation</t>
  </si>
  <si>
    <t>Climate change adaptation</t>
  </si>
  <si>
    <t>Water</t>
  </si>
  <si>
    <t>Pollution</t>
  </si>
  <si>
    <t>Circular economy</t>
  </si>
  <si>
    <t>Biodiversity</t>
  </si>
  <si>
    <t>Minimum safeguard guarantees</t>
  </si>
  <si>
    <t>Portion of turnover aligned to (A.1) or eligible for (A.2) the taxonomy, year n-1</t>
  </si>
  <si>
    <t>Enabling activity category</t>
  </si>
  <si>
    <t>Category of transitional activity</t>
  </si>
  <si>
    <t>Portion funded through bonds or debt securities
(%)</t>
  </si>
  <si>
    <t>€mln</t>
  </si>
  <si>
    <t xml:space="preserve">A Taxonomy-eligible activities </t>
  </si>
  <si>
    <t xml:space="preserve">A.1 Eligible and eco-sustainable activities </t>
  </si>
  <si>
    <t xml:space="preserve">3.3 Manufacture of low carbon technologies for transport </t>
  </si>
  <si>
    <t xml:space="preserve">6.1 Passenger interurban rail transport </t>
  </si>
  <si>
    <t>6.2 Freight rail transport</t>
  </si>
  <si>
    <t xml:space="preserve">6.3 Urban and suburban transport, road passenger transport </t>
  </si>
  <si>
    <t xml:space="preserve">6.6 Freight transport services by road </t>
  </si>
  <si>
    <t xml:space="preserve">6.7 Inland passenger water transport </t>
  </si>
  <si>
    <t xml:space="preserve">6.10 Sea and coastal freight water transport, vessels for port operations and auxiliary activities </t>
  </si>
  <si>
    <t xml:space="preserve">6.11 Sea and coastal passenger water transport </t>
  </si>
  <si>
    <t xml:space="preserve">6.12 Retrofitting of sea and coastal freight and passenger water transport </t>
  </si>
  <si>
    <t xml:space="preserve">6.13. Infrastructure for personal mobility, cycle logistics </t>
  </si>
  <si>
    <t>6.14 Infrastructure for rail transport</t>
  </si>
  <si>
    <t xml:space="preserve">6.15 Infrastructure enabling low carbon emission road transport and public transport </t>
  </si>
  <si>
    <t>7.2 Renovation of existing buildings</t>
  </si>
  <si>
    <t xml:space="preserve">7.3 Installation, maintenance and repair of energy efficiency equipment </t>
  </si>
  <si>
    <t>7.4 Installation, maintenance and repair of charging stations for electric vehicles in buildings (and parking spaces attached to buildings)</t>
  </si>
  <si>
    <t xml:space="preserve">7.6 Installation, maintenance and repair of renewable energy technologies </t>
  </si>
  <si>
    <t xml:space="preserve">7.7 Acquisition and ownership of buildings </t>
  </si>
  <si>
    <t>Turnover of eco-sustainable activities (aligned with the taxonomy) (A.1)</t>
  </si>
  <si>
    <t>of which enabling</t>
  </si>
  <si>
    <t>of which transition</t>
  </si>
  <si>
    <t>A.2 Taxonomy-eligible but not eco-sustainable activities (activities non-aligned with the taxonomy)</t>
  </si>
  <si>
    <t>3.3 Manufacture of low carbon technologies for transport</t>
  </si>
  <si>
    <t>3.4 Maintenance of roads and motorways2</t>
  </si>
  <si>
    <t>6.1 Passenger interurban rail transport</t>
  </si>
  <si>
    <t>6.2 Freight transport services by road</t>
  </si>
  <si>
    <t>6.3 Urban and suburban transport, road passenger transport</t>
  </si>
  <si>
    <t>6.6 Freight transport services by road</t>
  </si>
  <si>
    <t>6.7 Inland passenger water transport</t>
  </si>
  <si>
    <t>6.10 Sea and coastal freight water transport, vessels for port operations and auxiliary activities</t>
  </si>
  <si>
    <t>Turnover of taxonomy-eligible but not eco-sustainable activities (activities non-aligned with the taxonomy) (A.2)</t>
  </si>
  <si>
    <t>A Turnover of taxonomy-eligible activities  (A.1 + A.2)</t>
  </si>
  <si>
    <t xml:space="preserve">B Taxonomy non-eligible activities </t>
  </si>
  <si>
    <t>Turnover of taxonomy non-eligible activities</t>
  </si>
  <si>
    <t>2 Only an eligibility analysis under the Environmental Act is required for the activity.</t>
  </si>
  <si>
    <t>Yes</t>
  </si>
  <si>
    <t>Share of turnover/Total turnover</t>
  </si>
  <si>
    <t>Taxonomy-aligned by objective</t>
  </si>
  <si>
    <t>Taxonomy-eligible by objective</t>
  </si>
  <si>
    <t>CCM– climate change mitigation</t>
  </si>
  <si>
    <t xml:space="preserve">CCA-climate change adaptation </t>
  </si>
  <si>
    <t xml:space="preserve">CE– circular economy </t>
  </si>
  <si>
    <t>Proportion of OpEx aligned to  (A.1) or eligible for (A.2) the taxonomy, year n-1</t>
  </si>
  <si>
    <t>Substantial contribution criteria</t>
  </si>
  <si>
    <t>A.1 Eligible and eco-sustainable activities</t>
  </si>
  <si>
    <t>Operating expenses of eco-sustainable activities (taxonomy-aligned) (A.1)</t>
  </si>
  <si>
    <t>Of which enabling</t>
  </si>
  <si>
    <t>Of which transitional</t>
  </si>
  <si>
    <t>Operating expenses of taxonomy-eligible but not eco-sustainable activities (activities non-aligned with the taxonomy) (A.2)</t>
  </si>
  <si>
    <t>A OpEx of taxonomy-eligible activities  (A.1 + A.2)</t>
  </si>
  <si>
    <t>B Taxonomy non-eligible activities</t>
  </si>
  <si>
    <t>OpEx of taxonomy non-eligible activities</t>
  </si>
  <si>
    <t>1 The OpEx KPI was calculated as the ratio of operating costs as per Regulation 852, as described below, incurred for the aligned activities to the total of operating costs as per Regulation 852 in the consolidated financial statements (numerically a sub- caption of total operating costs in the consolidated financial statements). The operating costs to include in the OpEx KPI were first established in the Delegated Regulation and then more clearly defined in the clarifications provided by the EU Commission. Consequently, in the FS Italiane Group, the most common types of costs considered are direct, uncapitalised costs in connection with maintenance and repairs, short-term leases and building renovations.</t>
  </si>
  <si>
    <t>1The turnover KPI was calculated as the ratio between the proportion of revenue from products or services associated with taxonomy-aligned economic activities to total consolidated revenue (“Revenue and income” in the consolidated financial statements). 
The numerator of the turnover KPI does not include revenue from products and services associated with the economic activities aligned with the climate change objectives.</t>
  </si>
  <si>
    <t xml:space="preserve">Share of OpEx/Total OpEx </t>
  </si>
  <si>
    <t xml:space="preserve">Taxonomy-aligned by objective </t>
  </si>
  <si>
    <t xml:space="preserve">Taxonomy-eligible by objective </t>
  </si>
  <si>
    <t xml:space="preserve">CCA- climate change adaptation </t>
  </si>
  <si>
    <t xml:space="preserve"> DNSH (Do No Significant Harm) criteria</t>
  </si>
  <si>
    <t>A Taxonomy-eligible activities</t>
  </si>
  <si>
    <t xml:space="preserve">Quota </t>
  </si>
  <si>
    <t>Proportion of CapEx aligned to  (A.1) or eligible for  (A.2) the taxonomy, year  n-1</t>
  </si>
  <si>
    <t>CapEx of eco-sustainable activities (taxonomy-aligned) (A.1)</t>
  </si>
  <si>
    <t>CapEx of taxonomy-eligible but not eco-sustainable activities (activities non-aligned with the taxonomy) (A.2)</t>
  </si>
  <si>
    <t>A CapEx of taxonomy-eligible activities  (A.1 + A.2)</t>
  </si>
  <si>
    <t>CapEx of taxonomy non-eligible activities</t>
  </si>
  <si>
    <t>1The CapEx KPI was calculated as the ratio of capital expenditure as per Regulation 852, as described below, incurred for the aligned activities to the total increases in capital expenditure as per Regulation 852 in the consolidated financial statements. The capital expenditure as per Regulation 852 to include in the CapEx KPI was first established in the Delegated Regulation, and refers to the gross increases in property, plant and equipment and intangible assets in the year, before amortisation and depreciation, impairment losses and any revaluations, including those resulting from restatements and impairment. The denominator includes increases due to business combinations (none for the FS Italiane Group in 2023).</t>
  </si>
  <si>
    <t xml:space="preserve">Share of CapEx/Total CapEx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</si>
</sst>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6">
    <numFmt numFmtId="41" formatCode="_-* #,##0_-;\-* #,##0_-;_-* &quot;-&quot;_-;_-@_-"/>
    <numFmt numFmtId="44" formatCode="_-* #,##0.00\ &quot;€&quot;_-;\-* #,##0.00\ &quot;€&quot;_-;_-* &quot;-&quot;??\ &quot;€&quot;_-;_-@_-"/>
    <numFmt numFmtId="43" formatCode="_-* #,##0.00_-;\-* #,##0.00_-;_-* &quot;-&quot;??_-;_-@_-"/>
    <numFmt numFmtId="164" formatCode="_-* #,##0.00\ _€_-;\-* #,##0.00\ _€_-;_-* &quot;-&quot;??\ _€_-;_-@_-"/>
    <numFmt numFmtId="165" formatCode="&quot;€&quot;\ #,##0;[Red]\-&quot;€&quot;\ #,##0"/>
    <numFmt numFmtId="166" formatCode="_-&quot;€&quot;\ * #,##0.00_-;\-&quot;€&quot;\ * #,##0.00_-;_-&quot;€&quot;\ * &quot;-&quot;??_-;_-@_-"/>
    <numFmt numFmtId="167" formatCode="_-* #,##0.00_-;\-* #,##0.00_-;_-* \-??_-;_-@_-"/>
    <numFmt numFmtId="168" formatCode="#,##0_ ;\-#,##0\ "/>
    <numFmt numFmtId="169" formatCode="0.0%"/>
    <numFmt numFmtId="170" formatCode="_-* #,##0_-;\-* #,##0_-;_-* &quot;-&quot;??_-;_-@_-"/>
    <numFmt numFmtId="171" formatCode="#,##0.0_ ;\-#,##0.0\ "/>
    <numFmt numFmtId="172" formatCode="#,##0_ ;\(#,##0\)\ "/>
    <numFmt numFmtId="173" formatCode="#,##0.0"/>
    <numFmt numFmtId="174" formatCode="0.0"/>
    <numFmt numFmtId="175" formatCode="0.000"/>
    <numFmt numFmtId="176" formatCode="#,##0_ ;[Red]\-#,##0\ "/>
    <numFmt numFmtId="177" formatCode="#,##0.00_ ;\-#,##0.00\ "/>
    <numFmt numFmtId="178" formatCode="#,###"/>
    <numFmt numFmtId="179" formatCode="#,##0.000000_ ;\-#,##0.000000\ "/>
    <numFmt numFmtId="180" formatCode="_-* #,##0.0_-;\-* #,##0.0_-;_-* &quot;-&quot;??_-;_-@_-"/>
    <numFmt numFmtId="181" formatCode="_-[$€-2]* #,##0.00_-;\-[$€-2]* #,##0.00_-;_-[$€-2]* &quot;-&quot;??_-"/>
    <numFmt numFmtId="182" formatCode="[&gt;0.5]#,##0;[&lt;-0.5]\-#,##0;\-"/>
    <numFmt numFmtId="183" formatCode="_-* #,##0\ _F_-;\-* #,##0\ _F_-;_-* &quot;-&quot;\ _F_-;_-@_-"/>
    <numFmt numFmtId="184" formatCode="_-* #,##0.00\ _F_-;\-* #,##0.00\ _F_-;_-* &quot;-&quot;??\ _F_-;_-@_-"/>
    <numFmt numFmtId="185" formatCode="_-* #,##0\ &quot;F&quot;_-;\-* #,##0\ &quot;F&quot;_-;_-* &quot;-&quot;\ &quot;F&quot;_-;_-@_-"/>
    <numFmt numFmtId="186" formatCode="_-* #,##0.00\ &quot;F&quot;_-;\-* #,##0.00\ &quot;F&quot;_-;_-* &quot;-&quot;??\ &quot;F&quot;_-;_-@_-"/>
    <numFmt numFmtId="187" formatCode="###.0"/>
    <numFmt numFmtId="188" formatCode="##.0"/>
    <numFmt numFmtId="189" formatCode="#,###,##0"/>
    <numFmt numFmtId="190" formatCode="_-&quot;öS&quot;\ * #,##0_-;\-&quot;öS&quot;\ * #,##0_-;_-&quot;öS&quot;\ * &quot;-&quot;_-;_-@_-"/>
    <numFmt numFmtId="191" formatCode="_-&quot;öS&quot;\ * #,##0.00_-;\-&quot;öS&quot;\ * #,##0.00_-;_-&quot;öS&quot;\ * &quot;-&quot;??_-;_-@_-"/>
    <numFmt numFmtId="192" formatCode="#,##0.0000"/>
    <numFmt numFmtId="193" formatCode="\+#,##0.0;[Red]\-#,##0.0"/>
    <numFmt numFmtId="194" formatCode="\+#,##0.00;[Red]\-#,##0.00"/>
    <numFmt numFmtId="195" formatCode="#,##0,,;\-#,##0\ "/>
    <numFmt numFmtId="196" formatCode="#,##0.00\ &quot;€&quot;"/>
  </numFmts>
  <fonts count="155" x14ac:knownFonts="1">
    <font>
      <sz val="11"/>
      <color theme="1"/>
      <name val="Calibri"/>
      <family val="2"/>
      <scheme val="minor"/>
    </font>
    <font>
      <sz val="11"/>
      <color theme="1"/>
      <name val="Calibri"/>
      <family val="2"/>
      <scheme val="minor"/>
    </font>
    <font>
      <sz val="11"/>
      <color indexed="8"/>
      <name val="Calibri"/>
      <family val="2"/>
    </font>
    <font>
      <sz val="10"/>
      <name val="Arial"/>
      <family val="2"/>
    </font>
    <font>
      <sz val="11"/>
      <name val="Calibri"/>
      <family val="2"/>
    </font>
    <font>
      <b/>
      <sz val="10"/>
      <color rgb="FFDC002E"/>
      <name val="Garamond"/>
      <family val="1"/>
    </font>
    <font>
      <sz val="10"/>
      <color theme="1"/>
      <name val="Garamond"/>
      <family val="1"/>
    </font>
    <font>
      <b/>
      <sz val="10"/>
      <color theme="1" tint="0.34998626667073579"/>
      <name val="Garamond"/>
      <family val="1"/>
    </font>
    <font>
      <b/>
      <sz val="10"/>
      <name val="Garamond"/>
      <family val="1"/>
    </font>
    <font>
      <b/>
      <sz val="10"/>
      <color rgb="FFFF0000"/>
      <name val="Garamond"/>
      <family val="1"/>
    </font>
    <font>
      <b/>
      <sz val="10"/>
      <color rgb="FF006666"/>
      <name val="Garamond"/>
      <family val="1"/>
    </font>
    <font>
      <vertAlign val="superscript"/>
      <sz val="10"/>
      <color theme="1"/>
      <name val="Garamond"/>
      <family val="1"/>
    </font>
    <font>
      <sz val="10"/>
      <color rgb="FF000000"/>
      <name val="Garamond"/>
      <family val="1"/>
    </font>
    <font>
      <b/>
      <vertAlign val="superscript"/>
      <sz val="10"/>
      <color rgb="FFDC002E"/>
      <name val="Garamond"/>
      <family val="1"/>
    </font>
    <font>
      <sz val="10"/>
      <color rgb="FFDC002E"/>
      <name val="Garamond"/>
      <family val="1"/>
    </font>
    <font>
      <b/>
      <sz val="10"/>
      <color rgb="FF002060"/>
      <name val="Garamond"/>
      <family val="1"/>
    </font>
    <font>
      <sz val="10"/>
      <color indexed="8"/>
      <name val="Garamond"/>
      <family val="1"/>
    </font>
    <font>
      <sz val="10"/>
      <color theme="3"/>
      <name val="Garamond"/>
      <family val="1"/>
    </font>
    <font>
      <b/>
      <sz val="10"/>
      <color indexed="8"/>
      <name val="Garamond"/>
      <family val="1"/>
    </font>
    <font>
      <b/>
      <sz val="10"/>
      <color rgb="FFDE0010"/>
      <name val="Garamond"/>
      <family val="1"/>
    </font>
    <font>
      <sz val="10"/>
      <color theme="1" tint="0.34998626667073579"/>
      <name val="Garamond"/>
      <family val="1"/>
    </font>
    <font>
      <sz val="10"/>
      <name val="Garamond"/>
      <family val="1"/>
    </font>
    <font>
      <b/>
      <vertAlign val="superscript"/>
      <sz val="10"/>
      <color rgb="FF006666"/>
      <name val="Garamond"/>
      <family val="1"/>
    </font>
    <font>
      <b/>
      <sz val="10"/>
      <color theme="1"/>
      <name val="Garamond"/>
      <family val="1"/>
    </font>
    <font>
      <b/>
      <vertAlign val="superscript"/>
      <sz val="10"/>
      <name val="Garamond"/>
      <family val="1"/>
    </font>
    <font>
      <vertAlign val="superscript"/>
      <sz val="10"/>
      <name val="Garamond"/>
      <family val="1"/>
    </font>
    <font>
      <b/>
      <sz val="10"/>
      <color rgb="FF000000"/>
      <name val="Garamond"/>
      <family val="1"/>
    </font>
    <font>
      <vertAlign val="subscript"/>
      <sz val="10"/>
      <name val="Garamond"/>
      <family val="1"/>
    </font>
    <font>
      <sz val="10"/>
      <color rgb="FF1F497D"/>
      <name val="Garamond"/>
      <family val="1"/>
    </font>
    <font>
      <i/>
      <sz val="10"/>
      <color theme="1"/>
      <name val="Garamond"/>
      <family val="1"/>
    </font>
    <font>
      <i/>
      <vertAlign val="superscript"/>
      <sz val="10"/>
      <color theme="1"/>
      <name val="Garamond"/>
      <family val="1"/>
    </font>
    <font>
      <i/>
      <sz val="10"/>
      <name val="Garamond"/>
      <family val="1"/>
    </font>
    <font>
      <i/>
      <vertAlign val="superscript"/>
      <sz val="10"/>
      <name val="Garamond"/>
      <family val="1"/>
    </font>
    <font>
      <b/>
      <vertAlign val="subscript"/>
      <sz val="10"/>
      <name val="Garamond"/>
      <family val="1"/>
    </font>
    <font>
      <b/>
      <i/>
      <sz val="10"/>
      <color indexed="8"/>
      <name val="Garamond"/>
      <family val="1"/>
    </font>
    <font>
      <b/>
      <i/>
      <sz val="10"/>
      <name val="Garamond"/>
      <family val="1"/>
    </font>
    <font>
      <i/>
      <vertAlign val="superscript"/>
      <sz val="10"/>
      <color rgb="FF000000"/>
      <name val="Garamond"/>
      <family val="1"/>
    </font>
    <font>
      <i/>
      <sz val="10"/>
      <color rgb="FF000000"/>
      <name val="Garamond"/>
      <family val="1"/>
    </font>
    <font>
      <sz val="11"/>
      <color rgb="FF3F3F76"/>
      <name val="Calibri"/>
      <family val="2"/>
      <scheme val="minor"/>
    </font>
    <font>
      <b/>
      <sz val="11"/>
      <color rgb="FF3F3F3F"/>
      <name val="Calibri"/>
      <family val="2"/>
      <scheme val="minor"/>
    </font>
    <font>
      <b/>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b/>
      <i/>
      <sz val="10"/>
      <name val="Arial"/>
      <family val="2"/>
    </font>
    <font>
      <sz val="10"/>
      <color rgb="FF000000"/>
      <name val="Arial"/>
      <family val="2"/>
    </font>
    <font>
      <sz val="14"/>
      <color theme="1"/>
      <name val="Calibri"/>
      <family val="2"/>
      <scheme val="minor"/>
    </font>
    <font>
      <sz val="14"/>
      <color theme="0"/>
      <name val="Calibri"/>
      <family val="2"/>
      <scheme val="minor"/>
    </font>
    <font>
      <b/>
      <sz val="14"/>
      <color rgb="FFFA7D00"/>
      <name val="Calibri"/>
      <family val="2"/>
      <scheme val="minor"/>
    </font>
    <font>
      <sz val="14"/>
      <color rgb="FFFA7D00"/>
      <name val="Calibri"/>
      <family val="2"/>
      <scheme val="minor"/>
    </font>
    <font>
      <b/>
      <sz val="14"/>
      <color theme="0"/>
      <name val="Calibri"/>
      <family val="2"/>
      <scheme val="minor"/>
    </font>
    <font>
      <u/>
      <sz val="10"/>
      <color indexed="12"/>
      <name val="Arial"/>
      <family val="2"/>
    </font>
    <font>
      <u/>
      <sz val="10"/>
      <color indexed="12"/>
      <name val="Arial"/>
      <family val="2"/>
      <charset val="1"/>
    </font>
    <font>
      <sz val="11"/>
      <color indexed="9"/>
      <name val="Calibri"/>
      <family val="2"/>
      <charset val="1"/>
    </font>
    <font>
      <sz val="14"/>
      <color rgb="FF3F3F76"/>
      <name val="Calibri"/>
      <family val="2"/>
      <scheme val="minor"/>
    </font>
    <font>
      <sz val="14"/>
      <color rgb="FF9C6500"/>
      <name val="Calibri"/>
      <family val="2"/>
      <scheme val="minor"/>
    </font>
    <font>
      <sz val="10"/>
      <name val="Arial"/>
      <family val="2"/>
      <charset val="1"/>
    </font>
    <font>
      <b/>
      <sz val="14"/>
      <color rgb="FF3F3F3F"/>
      <name val="Calibri"/>
      <family val="2"/>
      <scheme val="minor"/>
    </font>
    <font>
      <sz val="14"/>
      <color rgb="FFFF0000"/>
      <name val="Calibri"/>
      <family val="2"/>
      <scheme val="minor"/>
    </font>
    <font>
      <i/>
      <sz val="14"/>
      <color rgb="FF7F7F7F"/>
      <name val="Calibri"/>
      <family val="2"/>
      <scheme val="minor"/>
    </font>
    <font>
      <b/>
      <sz val="14"/>
      <color theme="1"/>
      <name val="Calibri"/>
      <family val="2"/>
      <scheme val="minor"/>
    </font>
    <font>
      <sz val="14"/>
      <color rgb="FF9C0006"/>
      <name val="Calibri"/>
      <family val="2"/>
      <scheme val="minor"/>
    </font>
    <font>
      <sz val="14"/>
      <color rgb="FF006100"/>
      <name val="Calibri"/>
      <family val="2"/>
      <scheme val="minor"/>
    </font>
    <font>
      <sz val="10"/>
      <color theme="1"/>
      <name val="Verdana"/>
      <family val="2"/>
    </font>
    <font>
      <sz val="9"/>
      <name val="Times New Roman"/>
      <family val="1"/>
    </font>
    <font>
      <b/>
      <sz val="12"/>
      <color indexed="8"/>
      <name val="Arial"/>
      <family val="2"/>
    </font>
    <font>
      <sz val="11"/>
      <color theme="1"/>
      <name val="Arial"/>
      <family val="2"/>
    </font>
    <font>
      <sz val="11"/>
      <color theme="1"/>
      <name val="Calibri"/>
      <family val="2"/>
    </font>
    <font>
      <sz val="10"/>
      <color theme="1"/>
      <name val="Arial"/>
      <family val="2"/>
    </font>
    <font>
      <u/>
      <sz val="11"/>
      <color theme="10"/>
      <name val="Calibri"/>
      <family val="2"/>
      <scheme val="minor"/>
    </font>
    <font>
      <sz val="8"/>
      <name val="Helv"/>
    </font>
    <font>
      <sz val="8"/>
      <name val="Arial"/>
      <family val="2"/>
    </font>
    <font>
      <sz val="12"/>
      <color indexed="52"/>
      <name val="Arial"/>
      <family val="2"/>
    </font>
    <font>
      <sz val="10"/>
      <name val="Arial Cyr"/>
      <charset val="204"/>
    </font>
    <font>
      <b/>
      <sz val="10"/>
      <color indexed="8"/>
      <name val="Arial"/>
      <family val="2"/>
    </font>
    <font>
      <b/>
      <sz val="9"/>
      <name val="Times New Roman"/>
      <family val="1"/>
    </font>
    <font>
      <b/>
      <sz val="12"/>
      <name val="Helv"/>
    </font>
    <font>
      <b/>
      <sz val="15"/>
      <color indexed="56"/>
      <name val="Arial"/>
      <family val="2"/>
    </font>
    <font>
      <i/>
      <sz val="12"/>
      <name val="Times New Roman"/>
      <family val="1"/>
    </font>
    <font>
      <b/>
      <sz val="13"/>
      <color indexed="56"/>
      <name val="Arial"/>
      <family val="2"/>
    </font>
    <font>
      <b/>
      <sz val="11"/>
      <color indexed="56"/>
      <name val="Arial"/>
      <family val="2"/>
    </font>
    <font>
      <sz val="12"/>
      <color indexed="20"/>
      <name val="Arial"/>
      <family val="2"/>
    </font>
    <font>
      <b/>
      <sz val="12"/>
      <color indexed="52"/>
      <name val="Arial"/>
      <family val="2"/>
    </font>
    <font>
      <sz val="12"/>
      <color indexed="10"/>
      <name val="Arial"/>
      <family val="2"/>
    </font>
    <font>
      <sz val="14"/>
      <name val="Arial"/>
      <family val="2"/>
    </font>
    <font>
      <b/>
      <sz val="10"/>
      <color indexed="18"/>
      <name val="Arial"/>
      <family val="2"/>
    </font>
    <font>
      <sz val="11"/>
      <color indexed="8"/>
      <name val="Arial"/>
      <family val="2"/>
    </font>
    <font>
      <sz val="10"/>
      <name val="Times New Roman"/>
      <family val="1"/>
    </font>
    <font>
      <sz val="12"/>
      <color indexed="17"/>
      <name val="Arial"/>
      <family val="2"/>
    </font>
    <font>
      <b/>
      <sz val="18"/>
      <color indexed="56"/>
      <name val="Cambria"/>
      <family val="2"/>
    </font>
    <font>
      <b/>
      <sz val="14"/>
      <name val="Helv"/>
    </font>
    <font>
      <sz val="12"/>
      <color indexed="9"/>
      <name val="Arial"/>
      <family val="2"/>
    </font>
    <font>
      <u/>
      <sz val="11"/>
      <color indexed="12"/>
      <name val="Calibri"/>
      <family val="2"/>
    </font>
    <font>
      <i/>
      <sz val="12"/>
      <color indexed="23"/>
      <name val="Arial"/>
      <family val="2"/>
    </font>
    <font>
      <b/>
      <sz val="12"/>
      <color indexed="9"/>
      <name val="Arial"/>
      <family val="2"/>
    </font>
    <font>
      <b/>
      <sz val="12"/>
      <color indexed="63"/>
      <name val="Arial"/>
      <family val="2"/>
    </font>
    <font>
      <b/>
      <sz val="12"/>
      <color indexed="12"/>
      <name val="Arial"/>
      <family val="2"/>
    </font>
    <font>
      <sz val="12"/>
      <color indexed="8"/>
      <name val="Arial"/>
      <family val="2"/>
    </font>
    <font>
      <sz val="12"/>
      <color indexed="60"/>
      <name val="Arial"/>
      <family val="2"/>
    </font>
    <font>
      <b/>
      <sz val="11"/>
      <color indexed="56"/>
      <name val="Calibri"/>
      <family val="2"/>
    </font>
    <font>
      <sz val="12"/>
      <color indexed="62"/>
      <name val="Arial"/>
      <family val="2"/>
    </font>
    <font>
      <sz val="11"/>
      <color indexed="62"/>
      <name val="Calibri"/>
      <family val="2"/>
    </font>
    <font>
      <u/>
      <sz val="11"/>
      <color theme="10"/>
      <name val="Calibri"/>
      <family val="2"/>
    </font>
    <font>
      <u/>
      <sz val="10"/>
      <color theme="10"/>
      <name val="Arial"/>
      <family val="2"/>
    </font>
    <font>
      <sz val="11"/>
      <color rgb="FF002060"/>
      <name val="Calibri"/>
      <family val="2"/>
      <scheme val="minor"/>
    </font>
    <font>
      <sz val="10"/>
      <color theme="9" tint="-0.499984740745262"/>
      <name val="Arial"/>
      <family val="2"/>
    </font>
    <font>
      <i/>
      <sz val="10"/>
      <color rgb="FFFF0000"/>
      <name val="Arial"/>
      <family val="2"/>
    </font>
    <font>
      <b/>
      <sz val="10"/>
      <color theme="0"/>
      <name val="Arial"/>
      <family val="2"/>
    </font>
    <font>
      <sz val="11"/>
      <color rgb="FF000000"/>
      <name val="Calibri"/>
      <family val="2"/>
    </font>
    <font>
      <sz val="12"/>
      <color theme="1"/>
      <name val="Calibri"/>
      <family val="2"/>
      <scheme val="minor"/>
    </font>
    <font>
      <b/>
      <sz val="12"/>
      <name val="Times New Roman"/>
      <family val="1"/>
    </font>
    <font>
      <sz val="9"/>
      <color indexed="8"/>
      <name val="Times New Roman"/>
      <family val="1"/>
    </font>
    <font>
      <b/>
      <sz val="12"/>
      <color indexed="8"/>
      <name val="Times New Roman"/>
      <family val="1"/>
    </font>
    <font>
      <sz val="12"/>
      <color indexed="8"/>
      <name val="Times New Roman"/>
      <family val="1"/>
    </font>
    <font>
      <u/>
      <sz val="10"/>
      <color indexed="12"/>
      <name val="Times New Roman"/>
      <family val="1"/>
    </font>
    <font>
      <sz val="11"/>
      <color indexed="8"/>
      <name val="Calibri"/>
      <family val="2"/>
      <charset val="186"/>
    </font>
    <font>
      <sz val="11"/>
      <color indexed="9"/>
      <name val="Calibri"/>
      <family val="2"/>
    </font>
    <font>
      <sz val="11"/>
      <color indexed="9"/>
      <name val="Calibri"/>
      <family val="2"/>
      <charset val="186"/>
    </font>
    <font>
      <b/>
      <sz val="11"/>
      <color indexed="63"/>
      <name val="Calibri"/>
      <family val="2"/>
    </font>
    <font>
      <sz val="11"/>
      <color indexed="20"/>
      <name val="Calibri"/>
      <family val="2"/>
      <charset val="186"/>
    </font>
    <font>
      <b/>
      <sz val="11"/>
      <color indexed="52"/>
      <name val="Calibri"/>
      <family val="2"/>
    </font>
    <font>
      <b/>
      <sz val="11"/>
      <color indexed="52"/>
      <name val="Calibri"/>
      <family val="2"/>
      <charset val="186"/>
    </font>
    <font>
      <b/>
      <sz val="11"/>
      <color indexed="9"/>
      <name val="Calibri"/>
      <family val="2"/>
      <charset val="186"/>
    </font>
    <font>
      <sz val="8"/>
      <name val="Helvetica"/>
    </font>
    <font>
      <b/>
      <sz val="11"/>
      <color indexed="8"/>
      <name val="Calibri"/>
      <family val="2"/>
    </font>
    <font>
      <i/>
      <sz val="11"/>
      <color indexed="23"/>
      <name val="Calibri"/>
      <family val="2"/>
    </font>
    <font>
      <i/>
      <sz val="11"/>
      <color indexed="23"/>
      <name val="Calibri"/>
      <family val="2"/>
      <charset val="186"/>
    </font>
    <font>
      <sz val="11"/>
      <color indexed="17"/>
      <name val="Calibri"/>
      <family val="2"/>
      <charset val="186"/>
    </font>
    <font>
      <sz val="11"/>
      <color indexed="17"/>
      <name val="Calibri"/>
      <family val="2"/>
    </font>
    <font>
      <b/>
      <sz val="15"/>
      <color indexed="56"/>
      <name val="Calibri"/>
      <family val="2"/>
      <charset val="186"/>
    </font>
    <font>
      <b/>
      <sz val="13"/>
      <color indexed="56"/>
      <name val="Calibri"/>
      <family val="2"/>
      <charset val="186"/>
    </font>
    <font>
      <b/>
      <sz val="11"/>
      <color indexed="56"/>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sz val="10"/>
      <name val="Arial"/>
      <family val="2"/>
      <charset val="186"/>
    </font>
    <font>
      <b/>
      <sz val="11"/>
      <color indexed="63"/>
      <name val="Calibri"/>
      <family val="2"/>
      <charset val="186"/>
    </font>
    <font>
      <sz val="11"/>
      <color indexed="20"/>
      <name val="Calibri"/>
      <family val="2"/>
    </font>
    <font>
      <b/>
      <sz val="18"/>
      <color indexed="56"/>
      <name val="Cambria"/>
      <family val="2"/>
      <charset val="186"/>
    </font>
    <font>
      <b/>
      <sz val="11"/>
      <color indexed="8"/>
      <name val="Calibri"/>
      <family val="2"/>
      <charset val="186"/>
    </font>
    <font>
      <b/>
      <sz val="15"/>
      <color indexed="56"/>
      <name val="Calibri"/>
      <family val="2"/>
    </font>
    <font>
      <b/>
      <sz val="13"/>
      <color indexed="56"/>
      <name val="Calibri"/>
      <family val="2"/>
    </font>
    <font>
      <sz val="11"/>
      <color indexed="52"/>
      <name val="Calibri"/>
      <family val="2"/>
    </font>
    <font>
      <sz val="11"/>
      <color indexed="10"/>
      <name val="Calibri"/>
      <family val="2"/>
    </font>
    <font>
      <sz val="11"/>
      <color indexed="10"/>
      <name val="Calibri"/>
      <family val="2"/>
      <charset val="186"/>
    </font>
    <font>
      <b/>
      <sz val="11"/>
      <color indexed="9"/>
      <name val="Calibri"/>
      <family val="2"/>
    </font>
    <font>
      <u/>
      <sz val="10"/>
      <color indexed="12"/>
      <name val="Times New Roman"/>
      <family val="1"/>
      <charset val="186"/>
    </font>
    <font>
      <sz val="10"/>
      <name val="Arial"/>
      <family val="2"/>
      <charset val="204"/>
    </font>
    <font>
      <b/>
      <sz val="11"/>
      <color indexed="12"/>
      <name val="Arial"/>
      <family val="2"/>
      <charset val="204"/>
    </font>
    <font>
      <sz val="8"/>
      <name val="Helvetica"/>
      <family val="2"/>
    </font>
    <font>
      <sz val="8"/>
      <name val="Calibri"/>
      <family val="2"/>
      <scheme val="minor"/>
    </font>
    <font>
      <b/>
      <sz val="11"/>
      <color theme="0"/>
      <name val="Calibri"/>
      <family val="2"/>
      <scheme val="minor"/>
    </font>
    <font>
      <b/>
      <sz val="10"/>
      <color theme="0"/>
      <name val="Garamond"/>
      <family val="1"/>
    </font>
  </fonts>
  <fills count="9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25"/>
        <bgColor indexed="61"/>
      </patternFill>
    </fill>
    <fill>
      <patternFill patternType="solid">
        <fgColor indexed="50"/>
        <bgColor indexed="55"/>
      </patternFill>
    </fill>
    <fill>
      <patternFill patternType="solid">
        <fgColor indexed="47"/>
        <bgColor indexed="64"/>
      </patternFill>
    </fill>
    <fill>
      <patternFill patternType="solid">
        <fgColor indexed="42"/>
        <bgColor indexed="64"/>
      </patternFill>
    </fill>
    <fill>
      <patternFill patternType="solid">
        <fgColor indexed="27"/>
        <bgColor indexed="64"/>
      </patternFill>
    </fill>
    <fill>
      <patternFill patternType="solid">
        <fgColor indexed="31"/>
        <bgColor indexed="64"/>
      </patternFill>
    </fill>
    <fill>
      <patternFill patternType="solid">
        <fgColor indexed="45"/>
        <bgColor indexed="64"/>
      </patternFill>
    </fill>
    <fill>
      <patternFill patternType="solid">
        <fgColor indexed="26"/>
        <bgColor indexed="64"/>
      </patternFill>
    </fill>
    <fill>
      <patternFill patternType="solid">
        <fgColor indexed="46"/>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43"/>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7"/>
        <bgColor indexed="64"/>
      </patternFill>
    </fill>
    <fill>
      <patternFill patternType="solid">
        <fgColor indexed="52"/>
        <bgColor indexed="64"/>
      </patternFill>
    </fill>
    <fill>
      <patternFill patternType="solid">
        <fgColor indexed="62"/>
        <bgColor indexed="64"/>
      </patternFill>
    </fill>
    <fill>
      <patternFill patternType="solid">
        <fgColor indexed="53"/>
        <bgColor indexed="64"/>
      </patternFill>
    </fill>
    <fill>
      <patternFill patternType="solid">
        <fgColor indexed="10"/>
        <bgColor indexed="64"/>
      </patternFill>
    </fill>
    <fill>
      <patternFill patternType="solid">
        <fgColor indexed="55"/>
        <bgColor indexed="64"/>
      </patternFill>
    </fill>
    <fill>
      <patternFill patternType="lightGray">
        <fgColor indexed="9"/>
      </patternFill>
    </fill>
    <fill>
      <patternFill patternType="gray0625">
        <fgColor indexed="9"/>
      </patternFill>
    </fill>
    <fill>
      <patternFill patternType="darkDown">
        <bgColor rgb="FFD9D9D9"/>
      </patternFill>
    </fill>
    <fill>
      <patternFill patternType="solid">
        <fgColor theme="7" tint="0.39997558519241921"/>
        <bgColor rgb="FF000000"/>
      </patternFill>
    </fill>
    <fill>
      <patternFill patternType="solid">
        <fgColor rgb="FFFFFF99"/>
        <bgColor indexed="64"/>
      </patternFill>
    </fill>
    <fill>
      <patternFill patternType="solid">
        <fgColor rgb="FF002060"/>
        <bgColor indexed="64"/>
      </patternFill>
    </fill>
    <fill>
      <patternFill patternType="solid">
        <fgColor theme="4" tint="0.79998168889431442"/>
        <bgColor rgb="FF000000"/>
      </patternFill>
    </fill>
    <fill>
      <patternFill patternType="solid">
        <fgColor indexed="2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darkTrellis"/>
    </fill>
    <fill>
      <patternFill patternType="solid">
        <fgColor theme="0" tint="-4.9989318521683403E-2"/>
        <bgColor indexed="64"/>
      </patternFill>
    </fill>
    <fill>
      <patternFill patternType="solid">
        <fgColor theme="3"/>
        <bgColor indexed="64"/>
      </patternFill>
    </fill>
    <fill>
      <patternFill patternType="solid">
        <fgColor theme="1"/>
        <bgColor indexed="64"/>
      </patternFill>
    </fill>
  </fills>
  <borders count="85">
    <border>
      <left/>
      <right/>
      <top/>
      <bottom/>
      <diagonal/>
    </border>
    <border>
      <left/>
      <right/>
      <top/>
      <bottom style="hair">
        <color indexed="64"/>
      </bottom>
      <diagonal/>
    </border>
    <border>
      <left/>
      <right/>
      <top style="hair">
        <color indexed="64"/>
      </top>
      <bottom/>
      <diagonal/>
    </border>
    <border>
      <left/>
      <right/>
      <top style="hair">
        <color indexed="64"/>
      </top>
      <bottom style="thin">
        <color indexed="64"/>
      </bottom>
      <diagonal/>
    </border>
    <border>
      <left/>
      <right/>
      <top style="hair">
        <color indexed="64"/>
      </top>
      <bottom style="hair">
        <color indexed="64"/>
      </bottom>
      <diagonal/>
    </border>
    <border>
      <left/>
      <right/>
      <top/>
      <bottom style="thin">
        <color rgb="FF000000"/>
      </bottom>
      <diagonal/>
    </border>
    <border>
      <left/>
      <right/>
      <top style="hair">
        <color indexed="64"/>
      </top>
      <bottom style="thin">
        <color rgb="FF000000"/>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BFBFBF"/>
      </left>
      <right style="thin">
        <color rgb="FFBFBFBF"/>
      </right>
      <top style="thin">
        <color rgb="FFBFBFBF"/>
      </top>
      <bottom style="thin">
        <color rgb="FFBFBFBF"/>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thin">
        <color rgb="FF053D5F"/>
      </left>
      <right style="thin">
        <color rgb="FF053D5F"/>
      </right>
      <top style="thin">
        <color rgb="FF053D5F"/>
      </top>
      <bottom style="thin">
        <color rgb="FF053D5F"/>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auto="1"/>
      </right>
      <top style="thin">
        <color indexed="64"/>
      </top>
      <bottom/>
      <diagonal/>
    </border>
    <border>
      <left/>
      <right style="thin">
        <color auto="1"/>
      </right>
      <top/>
      <bottom style="thin">
        <color indexed="64"/>
      </bottom>
      <diagonal/>
    </border>
    <border>
      <left style="thin">
        <color indexed="64"/>
      </left>
      <right/>
      <top/>
      <bottom style="thin">
        <color indexed="64"/>
      </bottom>
      <diagonal/>
    </border>
  </borders>
  <cellStyleXfs count="3020">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167" fontId="2" fillId="0" borderId="0" applyFill="0" applyBorder="0" applyAlignment="0" applyProtection="0"/>
    <xf numFmtId="0" fontId="3" fillId="0" borderId="0"/>
    <xf numFmtId="0" fontId="3" fillId="0" borderId="0"/>
    <xf numFmtId="0" fontId="2" fillId="0" borderId="0"/>
    <xf numFmtId="166" fontId="1" fillId="0" borderId="0" applyFont="0" applyFill="0" applyBorder="0" applyAlignment="0" applyProtection="0"/>
    <xf numFmtId="0" fontId="4" fillId="0" borderId="0"/>
    <xf numFmtId="0" fontId="1"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46" fillId="0" borderId="0" applyFont="0" applyFill="0" applyBorder="0" applyAlignment="0" applyProtection="0"/>
    <xf numFmtId="0" fontId="3" fillId="0" borderId="0"/>
    <xf numFmtId="0" fontId="3" fillId="0" borderId="0"/>
    <xf numFmtId="0" fontId="1" fillId="0" borderId="0"/>
    <xf numFmtId="0" fontId="47" fillId="0" borderId="0"/>
    <xf numFmtId="9" fontId="47" fillId="0" borderId="0" applyFont="0" applyFill="0" applyBorder="0" applyAlignment="0" applyProtection="0"/>
    <xf numFmtId="0" fontId="47"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48" fillId="12" borderId="0" applyNumberFormat="0" applyBorder="0" applyAlignment="0" applyProtection="0"/>
    <xf numFmtId="0" fontId="48" fillId="16" borderId="0" applyNumberFormat="0" applyBorder="0" applyAlignment="0" applyProtection="0"/>
    <xf numFmtId="0" fontId="48" fillId="20" borderId="0" applyNumberFormat="0" applyBorder="0" applyAlignment="0" applyProtection="0"/>
    <xf numFmtId="0" fontId="48" fillId="24" borderId="0" applyNumberFormat="0" applyBorder="0" applyAlignment="0" applyProtection="0"/>
    <xf numFmtId="0" fontId="48" fillId="28" borderId="0" applyNumberFormat="0" applyBorder="0" applyAlignment="0" applyProtection="0"/>
    <xf numFmtId="0" fontId="48"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48" fillId="13" borderId="0" applyNumberFormat="0" applyBorder="0" applyAlignment="0" applyProtection="0"/>
    <xf numFmtId="0" fontId="48" fillId="17" borderId="0" applyNumberFormat="0" applyBorder="0" applyAlignment="0" applyProtection="0"/>
    <xf numFmtId="0" fontId="48" fillId="21" borderId="0" applyNumberFormat="0" applyBorder="0" applyAlignment="0" applyProtection="0"/>
    <xf numFmtId="0" fontId="48" fillId="25" borderId="0" applyNumberFormat="0" applyBorder="0" applyAlignment="0" applyProtection="0"/>
    <xf numFmtId="0" fontId="48" fillId="29" borderId="0" applyNumberFormat="0" applyBorder="0" applyAlignment="0" applyProtection="0"/>
    <xf numFmtId="0" fontId="48" fillId="33" borderId="0" applyNumberFormat="0" applyBorder="0" applyAlignment="0" applyProtection="0"/>
    <xf numFmtId="0" fontId="44" fillId="14" borderId="0" applyNumberFormat="0" applyBorder="0" applyAlignment="0" applyProtection="0"/>
    <xf numFmtId="0" fontId="44" fillId="18" borderId="0" applyNumberFormat="0" applyBorder="0" applyAlignment="0" applyProtection="0"/>
    <xf numFmtId="0" fontId="44" fillId="22" borderId="0" applyNumberFormat="0" applyBorder="0" applyAlignment="0" applyProtection="0"/>
    <xf numFmtId="0" fontId="44" fillId="26" borderId="0" applyNumberFormat="0" applyBorder="0" applyAlignment="0" applyProtection="0"/>
    <xf numFmtId="0" fontId="44" fillId="30" borderId="0" applyNumberFormat="0" applyBorder="0" applyAlignment="0" applyProtection="0"/>
    <xf numFmtId="0" fontId="44" fillId="34" borderId="0" applyNumberFormat="0" applyBorder="0" applyAlignment="0" applyProtection="0"/>
    <xf numFmtId="0" fontId="49" fillId="14" borderId="0" applyNumberFormat="0" applyBorder="0" applyAlignment="0" applyProtection="0"/>
    <xf numFmtId="0" fontId="49" fillId="18" borderId="0" applyNumberFormat="0" applyBorder="0" applyAlignment="0" applyProtection="0"/>
    <xf numFmtId="0" fontId="49" fillId="22" borderId="0" applyNumberFormat="0" applyBorder="0" applyAlignment="0" applyProtection="0"/>
    <xf numFmtId="0" fontId="49" fillId="26" borderId="0" applyNumberFormat="0" applyBorder="0" applyAlignment="0" applyProtection="0"/>
    <xf numFmtId="0" fontId="49" fillId="30" borderId="0" applyNumberFormat="0" applyBorder="0" applyAlignment="0" applyProtection="0"/>
    <xf numFmtId="0" fontId="49" fillId="34" borderId="0" applyNumberFormat="0" applyBorder="0" applyAlignment="0" applyProtection="0"/>
    <xf numFmtId="0" fontId="50" fillId="8" borderId="13" applyNumberFormat="0" applyAlignment="0" applyProtection="0"/>
    <xf numFmtId="0" fontId="51" fillId="0" borderId="15" applyNumberFormat="0" applyFill="0" applyAlignment="0" applyProtection="0"/>
    <xf numFmtId="0" fontId="52" fillId="9" borderId="16" applyNumberFormat="0" applyAlignment="0" applyProtection="0"/>
    <xf numFmtId="0" fontId="53" fillId="0" borderId="0" applyNumberFormat="0" applyFill="0" applyBorder="0" applyAlignment="0" applyProtection="0">
      <alignment vertical="top"/>
      <protection locked="0"/>
    </xf>
    <xf numFmtId="0" fontId="54" fillId="0" borderId="0" applyNumberFormat="0" applyFill="0" applyBorder="0" applyAlignment="0" applyProtection="0"/>
    <xf numFmtId="0" fontId="53" fillId="0" borderId="0" applyNumberFormat="0" applyFill="0" applyBorder="0" applyAlignment="0" applyProtection="0">
      <alignment vertical="top"/>
      <protection locked="0"/>
    </xf>
    <xf numFmtId="0" fontId="49" fillId="11" borderId="0" applyNumberFormat="0" applyBorder="0" applyAlignment="0" applyProtection="0"/>
    <xf numFmtId="0" fontId="49" fillId="15" borderId="0" applyNumberFormat="0" applyBorder="0" applyAlignment="0" applyProtection="0"/>
    <xf numFmtId="0" fontId="49" fillId="19" borderId="0" applyNumberFormat="0" applyBorder="0" applyAlignment="0" applyProtection="0"/>
    <xf numFmtId="0" fontId="49" fillId="23" borderId="0" applyNumberFormat="0" applyBorder="0" applyAlignment="0" applyProtection="0"/>
    <xf numFmtId="0" fontId="49" fillId="27" borderId="0" applyNumberFormat="0" applyBorder="0" applyAlignment="0" applyProtection="0"/>
    <xf numFmtId="0" fontId="49" fillId="31" borderId="0" applyNumberFormat="0" applyBorder="0" applyAlignment="0" applyProtection="0"/>
    <xf numFmtId="0" fontId="55" fillId="36" borderId="0" applyNumberFormat="0" applyBorder="0" applyAlignment="0" applyProtection="0"/>
    <xf numFmtId="0" fontId="55" fillId="37" borderId="0" applyNumberFormat="0" applyBorder="0" applyAlignment="0" applyProtection="0"/>
    <xf numFmtId="0" fontId="56" fillId="7" borderId="13" applyNumberFormat="0" applyAlignment="0" applyProtection="0"/>
    <xf numFmtId="43" fontId="47" fillId="0" borderId="0" applyFont="0" applyFill="0" applyBorder="0" applyAlignment="0" applyProtection="0"/>
    <xf numFmtId="164" fontId="1" fillId="0" borderId="0" applyFont="0" applyFill="0" applyBorder="0" applyAlignment="0" applyProtection="0"/>
    <xf numFmtId="0" fontId="57" fillId="6" borderId="0" applyNumberFormat="0" applyBorder="0" applyAlignment="0" applyProtection="0"/>
    <xf numFmtId="0" fontId="3" fillId="0" borderId="0"/>
    <xf numFmtId="0" fontId="1" fillId="0" borderId="0"/>
    <xf numFmtId="0" fontId="58" fillId="0" borderId="0"/>
    <xf numFmtId="0" fontId="3" fillId="0" borderId="0"/>
    <xf numFmtId="0" fontId="3" fillId="0" borderId="0"/>
    <xf numFmtId="0" fontId="3" fillId="0" borderId="0"/>
    <xf numFmtId="0" fontId="3" fillId="0" borderId="0"/>
    <xf numFmtId="0" fontId="3" fillId="0" borderId="0"/>
    <xf numFmtId="0" fontId="1" fillId="10" borderId="17" applyNumberFormat="0" applyFont="0" applyAlignment="0" applyProtection="0"/>
    <xf numFmtId="0" fontId="48" fillId="10" borderId="17" applyNumberFormat="0" applyFont="0" applyAlignment="0" applyProtection="0"/>
    <xf numFmtId="0" fontId="59" fillId="8" borderId="14" applyNumberFormat="0" applyAlignment="0" applyProtection="0"/>
    <xf numFmtId="0" fontId="3" fillId="0" borderId="0"/>
    <xf numFmtId="0" fontId="60" fillId="0" borderId="0" applyNumberFormat="0" applyFill="0" applyBorder="0" applyAlignment="0" applyProtection="0"/>
    <xf numFmtId="0" fontId="61" fillId="0" borderId="0" applyNumberFormat="0" applyFill="0" applyBorder="0" applyAlignment="0" applyProtection="0"/>
    <xf numFmtId="0" fontId="62" fillId="0" borderId="18" applyNumberFormat="0" applyFill="0" applyAlignment="0" applyProtection="0"/>
    <xf numFmtId="0" fontId="63" fillId="5" borderId="0" applyNumberFormat="0" applyBorder="0" applyAlignment="0" applyProtection="0"/>
    <xf numFmtId="0" fontId="64" fillId="4" borderId="0" applyNumberFormat="0" applyBorder="0" applyAlignment="0" applyProtection="0"/>
    <xf numFmtId="0" fontId="3" fillId="0" borderId="0"/>
    <xf numFmtId="43" fontId="1" fillId="0" borderId="0" applyFont="0" applyFill="0" applyBorder="0" applyAlignment="0" applyProtection="0"/>
    <xf numFmtId="43" fontId="3" fillId="0" borderId="0" applyFont="0" applyFill="0" applyBorder="0" applyAlignment="0" applyProtection="0"/>
    <xf numFmtId="0" fontId="3" fillId="0" borderId="0"/>
    <xf numFmtId="43" fontId="46" fillId="0" borderId="0" applyFont="0" applyFill="0" applyBorder="0" applyAlignment="0" applyProtection="0"/>
    <xf numFmtId="0" fontId="47" fillId="0" borderId="0"/>
    <xf numFmtId="43" fontId="47" fillId="0" borderId="0" applyFont="0" applyFill="0" applyBorder="0" applyAlignment="0" applyProtection="0"/>
    <xf numFmtId="0" fontId="3" fillId="0" borderId="0"/>
    <xf numFmtId="0" fontId="3" fillId="0" borderId="0" applyNumberFormat="0" applyFont="0" applyFill="0" applyBorder="0" applyProtection="0">
      <alignment horizontal="left" vertical="center" indent="5"/>
    </xf>
    <xf numFmtId="0" fontId="3" fillId="0" borderId="0" applyNumberFormat="0" applyFont="0" applyFill="0" applyBorder="0" applyProtection="0">
      <alignment horizontal="left" vertical="center" indent="2"/>
    </xf>
    <xf numFmtId="0" fontId="4" fillId="0" borderId="0"/>
    <xf numFmtId="0" fontId="4" fillId="0" borderId="0"/>
    <xf numFmtId="0" fontId="69" fillId="0" borderId="0"/>
    <xf numFmtId="44" fontId="1" fillId="0" borderId="0" applyFont="0" applyFill="0" applyBorder="0" applyAlignment="0" applyProtection="0"/>
    <xf numFmtId="0" fontId="4" fillId="0" borderId="0"/>
    <xf numFmtId="0" fontId="70" fillId="0" borderId="0"/>
    <xf numFmtId="0" fontId="3" fillId="0" borderId="0"/>
    <xf numFmtId="0" fontId="99" fillId="41" borderId="0" applyNumberFormat="0" applyBorder="0" applyAlignment="0" applyProtection="0"/>
    <xf numFmtId="0" fontId="99" fillId="41" borderId="0" applyNumberFormat="0" applyBorder="0" applyAlignment="0" applyProtection="0"/>
    <xf numFmtId="0" fontId="99" fillId="41" borderId="0" applyNumberFormat="0" applyBorder="0" applyAlignment="0" applyProtection="0"/>
    <xf numFmtId="0" fontId="99" fillId="41" borderId="0" applyNumberFormat="0" applyBorder="0" applyAlignment="0" applyProtection="0"/>
    <xf numFmtId="0" fontId="99" fillId="42" borderId="0" applyNumberFormat="0" applyBorder="0" applyAlignment="0" applyProtection="0"/>
    <xf numFmtId="0" fontId="99" fillId="42" borderId="0" applyNumberFormat="0" applyBorder="0" applyAlignment="0" applyProtection="0"/>
    <xf numFmtId="0" fontId="99" fillId="42" borderId="0" applyNumberFormat="0" applyBorder="0" applyAlignment="0" applyProtection="0"/>
    <xf numFmtId="0" fontId="99" fillId="42" borderId="0" applyNumberFormat="0" applyBorder="0" applyAlignment="0" applyProtection="0"/>
    <xf numFmtId="0" fontId="99" fillId="39" borderId="0" applyNumberFormat="0" applyBorder="0" applyAlignment="0" applyProtection="0"/>
    <xf numFmtId="0" fontId="99" fillId="39" borderId="0" applyNumberFormat="0" applyBorder="0" applyAlignment="0" applyProtection="0"/>
    <xf numFmtId="0" fontId="99" fillId="39" borderId="0" applyNumberFormat="0" applyBorder="0" applyAlignment="0" applyProtection="0"/>
    <xf numFmtId="0" fontId="99" fillId="39" borderId="0" applyNumberFormat="0" applyBorder="0" applyAlignment="0" applyProtection="0"/>
    <xf numFmtId="0" fontId="99" fillId="44" borderId="0" applyNumberFormat="0" applyBorder="0" applyAlignment="0" applyProtection="0"/>
    <xf numFmtId="0" fontId="99" fillId="44" borderId="0" applyNumberFormat="0" applyBorder="0" applyAlignment="0" applyProtection="0"/>
    <xf numFmtId="0" fontId="99" fillId="44" borderId="0" applyNumberFormat="0" applyBorder="0" applyAlignment="0" applyProtection="0"/>
    <xf numFmtId="0" fontId="99" fillId="44" borderId="0" applyNumberFormat="0" applyBorder="0" applyAlignment="0" applyProtection="0"/>
    <xf numFmtId="0" fontId="99" fillId="40" borderId="0" applyNumberFormat="0" applyBorder="0" applyAlignment="0" applyProtection="0"/>
    <xf numFmtId="0" fontId="99" fillId="40" borderId="0" applyNumberFormat="0" applyBorder="0" applyAlignment="0" applyProtection="0"/>
    <xf numFmtId="0" fontId="99" fillId="40" borderId="0" applyNumberFormat="0" applyBorder="0" applyAlignment="0" applyProtection="0"/>
    <xf numFmtId="0" fontId="99" fillId="40" borderId="0" applyNumberFormat="0" applyBorder="0" applyAlignment="0" applyProtection="0"/>
    <xf numFmtId="0" fontId="99" fillId="38" borderId="0" applyNumberFormat="0" applyBorder="0" applyAlignment="0" applyProtection="0"/>
    <xf numFmtId="0" fontId="99" fillId="38" borderId="0" applyNumberFormat="0" applyBorder="0" applyAlignment="0" applyProtection="0"/>
    <xf numFmtId="0" fontId="99" fillId="38" borderId="0" applyNumberFormat="0" applyBorder="0" applyAlignment="0" applyProtection="0"/>
    <xf numFmtId="0" fontId="99" fillId="38" borderId="0" applyNumberFormat="0" applyBorder="0" applyAlignment="0" applyProtection="0"/>
    <xf numFmtId="0" fontId="99" fillId="45" borderId="0" applyNumberFormat="0" applyBorder="0" applyAlignment="0" applyProtection="0"/>
    <xf numFmtId="0" fontId="99" fillId="45" borderId="0" applyNumberFormat="0" applyBorder="0" applyAlignment="0" applyProtection="0"/>
    <xf numFmtId="0" fontId="99" fillId="45" borderId="0" applyNumberFormat="0" applyBorder="0" applyAlignment="0" applyProtection="0"/>
    <xf numFmtId="0" fontId="99" fillId="45" borderId="0" applyNumberFormat="0" applyBorder="0" applyAlignment="0" applyProtection="0"/>
    <xf numFmtId="0" fontId="99" fillId="46" borderId="0" applyNumberFormat="0" applyBorder="0" applyAlignment="0" applyProtection="0"/>
    <xf numFmtId="0" fontId="99" fillId="46" borderId="0" applyNumberFormat="0" applyBorder="0" applyAlignment="0" applyProtection="0"/>
    <xf numFmtId="0" fontId="99" fillId="46" borderId="0" applyNumberFormat="0" applyBorder="0" applyAlignment="0" applyProtection="0"/>
    <xf numFmtId="0" fontId="99" fillId="46" borderId="0" applyNumberFormat="0" applyBorder="0" applyAlignment="0" applyProtection="0"/>
    <xf numFmtId="0" fontId="99" fillId="47" borderId="0" applyNumberFormat="0" applyBorder="0" applyAlignment="0" applyProtection="0"/>
    <xf numFmtId="0" fontId="99" fillId="47" borderId="0" applyNumberFormat="0" applyBorder="0" applyAlignment="0" applyProtection="0"/>
    <xf numFmtId="0" fontId="99" fillId="47" borderId="0" applyNumberFormat="0" applyBorder="0" applyAlignment="0" applyProtection="0"/>
    <xf numFmtId="0" fontId="99" fillId="47" borderId="0" applyNumberFormat="0" applyBorder="0" applyAlignment="0" applyProtection="0"/>
    <xf numFmtId="0" fontId="99" fillId="44" borderId="0" applyNumberFormat="0" applyBorder="0" applyAlignment="0" applyProtection="0"/>
    <xf numFmtId="0" fontId="99" fillId="44" borderId="0" applyNumberFormat="0" applyBorder="0" applyAlignment="0" applyProtection="0"/>
    <xf numFmtId="0" fontId="99" fillId="44" borderId="0" applyNumberFormat="0" applyBorder="0" applyAlignment="0" applyProtection="0"/>
    <xf numFmtId="0" fontId="99" fillId="44" borderId="0" applyNumberFormat="0" applyBorder="0" applyAlignment="0" applyProtection="0"/>
    <xf numFmtId="0" fontId="99" fillId="45" borderId="0" applyNumberFormat="0" applyBorder="0" applyAlignment="0" applyProtection="0"/>
    <xf numFmtId="0" fontId="99" fillId="45" borderId="0" applyNumberFormat="0" applyBorder="0" applyAlignment="0" applyProtection="0"/>
    <xf numFmtId="0" fontId="99" fillId="45" borderId="0" applyNumberFormat="0" applyBorder="0" applyAlignment="0" applyProtection="0"/>
    <xf numFmtId="0" fontId="99" fillId="45" borderId="0" applyNumberFormat="0" applyBorder="0" applyAlignment="0" applyProtection="0"/>
    <xf numFmtId="0" fontId="99" fillId="49" borderId="0" applyNumberFormat="0" applyBorder="0" applyAlignment="0" applyProtection="0"/>
    <xf numFmtId="0" fontId="99" fillId="49" borderId="0" applyNumberFormat="0" applyBorder="0" applyAlignment="0" applyProtection="0"/>
    <xf numFmtId="0" fontId="99" fillId="49" borderId="0" applyNumberFormat="0" applyBorder="0" applyAlignment="0" applyProtection="0"/>
    <xf numFmtId="0" fontId="99" fillId="49" borderId="0" applyNumberFormat="0" applyBorder="0" applyAlignment="0" applyProtection="0"/>
    <xf numFmtId="0" fontId="75" fillId="0" borderId="0" applyNumberFormat="0" applyFont="0" applyFill="0" applyBorder="0" applyProtection="0">
      <alignment horizontal="left" vertical="center" indent="5"/>
    </xf>
    <xf numFmtId="0" fontId="93" fillId="50" borderId="0" applyNumberFormat="0" applyBorder="0" applyAlignment="0" applyProtection="0"/>
    <xf numFmtId="0" fontId="93" fillId="50" borderId="0" applyNumberFormat="0" applyBorder="0" applyAlignment="0" applyProtection="0"/>
    <xf numFmtId="0" fontId="93" fillId="50" borderId="0" applyNumberFormat="0" applyBorder="0" applyAlignment="0" applyProtection="0"/>
    <xf numFmtId="0" fontId="93" fillId="50" borderId="0" applyNumberFormat="0" applyBorder="0" applyAlignment="0" applyProtection="0"/>
    <xf numFmtId="0" fontId="93" fillId="46" borderId="0" applyNumberFormat="0" applyBorder="0" applyAlignment="0" applyProtection="0"/>
    <xf numFmtId="0" fontId="93" fillId="46" borderId="0" applyNumberFormat="0" applyBorder="0" applyAlignment="0" applyProtection="0"/>
    <xf numFmtId="0" fontId="93" fillId="46" borderId="0" applyNumberFormat="0" applyBorder="0" applyAlignment="0" applyProtection="0"/>
    <xf numFmtId="0" fontId="93" fillId="46" borderId="0" applyNumberFormat="0" applyBorder="0" applyAlignment="0" applyProtection="0"/>
    <xf numFmtId="0" fontId="93" fillId="47" borderId="0" applyNumberFormat="0" applyBorder="0" applyAlignment="0" applyProtection="0"/>
    <xf numFmtId="0" fontId="93" fillId="47" borderId="0" applyNumberFormat="0" applyBorder="0" applyAlignment="0" applyProtection="0"/>
    <xf numFmtId="0" fontId="93" fillId="47" borderId="0" applyNumberFormat="0" applyBorder="0" applyAlignment="0" applyProtection="0"/>
    <xf numFmtId="0" fontId="93" fillId="47" borderId="0" applyNumberFormat="0" applyBorder="0" applyAlignment="0" applyProtection="0"/>
    <xf numFmtId="0" fontId="93" fillId="51" borderId="0" applyNumberFormat="0" applyBorder="0" applyAlignment="0" applyProtection="0"/>
    <xf numFmtId="0" fontId="93" fillId="51" borderId="0" applyNumberFormat="0" applyBorder="0" applyAlignment="0" applyProtection="0"/>
    <xf numFmtId="0" fontId="93" fillId="51" borderId="0" applyNumberFormat="0" applyBorder="0" applyAlignment="0" applyProtection="0"/>
    <xf numFmtId="0" fontId="93" fillId="51" borderId="0" applyNumberFormat="0" applyBorder="0" applyAlignment="0" applyProtection="0"/>
    <xf numFmtId="0" fontId="93" fillId="52" borderId="0" applyNumberFormat="0" applyBorder="0" applyAlignment="0" applyProtection="0"/>
    <xf numFmtId="0" fontId="93" fillId="52" borderId="0" applyNumberFormat="0" applyBorder="0" applyAlignment="0" applyProtection="0"/>
    <xf numFmtId="0" fontId="93" fillId="52" borderId="0" applyNumberFormat="0" applyBorder="0" applyAlignment="0" applyProtection="0"/>
    <xf numFmtId="0" fontId="93" fillId="52" borderId="0" applyNumberFormat="0" applyBorder="0" applyAlignment="0" applyProtection="0"/>
    <xf numFmtId="0" fontId="93" fillId="54" borderId="0" applyNumberFormat="0" applyBorder="0" applyAlignment="0" applyProtection="0"/>
    <xf numFmtId="0" fontId="93" fillId="54" borderId="0" applyNumberFormat="0" applyBorder="0" applyAlignment="0" applyProtection="0"/>
    <xf numFmtId="0" fontId="93" fillId="54" borderId="0" applyNumberFormat="0" applyBorder="0" applyAlignment="0" applyProtection="0"/>
    <xf numFmtId="0" fontId="93" fillId="54" borderId="0" applyNumberFormat="0" applyBorder="0" applyAlignment="0" applyProtection="0"/>
    <xf numFmtId="0" fontId="93" fillId="55" borderId="0" applyNumberFormat="0" applyBorder="0" applyAlignment="0" applyProtection="0"/>
    <xf numFmtId="0" fontId="93" fillId="55" borderId="0" applyNumberFormat="0" applyBorder="0" applyAlignment="0" applyProtection="0"/>
    <xf numFmtId="0" fontId="93" fillId="55" borderId="0" applyNumberFormat="0" applyBorder="0" applyAlignment="0" applyProtection="0"/>
    <xf numFmtId="0" fontId="93" fillId="55" borderId="0" applyNumberFormat="0" applyBorder="0" applyAlignment="0" applyProtection="0"/>
    <xf numFmtId="0" fontId="93" fillId="57" borderId="0" applyNumberFormat="0" applyBorder="0" applyAlignment="0" applyProtection="0"/>
    <xf numFmtId="0" fontId="93" fillId="57" borderId="0" applyNumberFormat="0" applyBorder="0" applyAlignment="0" applyProtection="0"/>
    <xf numFmtId="0" fontId="93" fillId="57" borderId="0" applyNumberFormat="0" applyBorder="0" applyAlignment="0" applyProtection="0"/>
    <xf numFmtId="0" fontId="93" fillId="57" borderId="0" applyNumberFormat="0" applyBorder="0" applyAlignment="0" applyProtection="0"/>
    <xf numFmtId="0" fontId="93" fillId="53" borderId="0" applyNumberFormat="0" applyBorder="0" applyAlignment="0" applyProtection="0"/>
    <xf numFmtId="0" fontId="93" fillId="53" borderId="0" applyNumberFormat="0" applyBorder="0" applyAlignment="0" applyProtection="0"/>
    <xf numFmtId="0" fontId="93" fillId="53" borderId="0" applyNumberFormat="0" applyBorder="0" applyAlignment="0" applyProtection="0"/>
    <xf numFmtId="0" fontId="93" fillId="53" borderId="0" applyNumberFormat="0" applyBorder="0" applyAlignment="0" applyProtection="0"/>
    <xf numFmtId="0" fontId="93" fillId="51" borderId="0" applyNumberFormat="0" applyBorder="0" applyAlignment="0" applyProtection="0"/>
    <xf numFmtId="0" fontId="93" fillId="51" borderId="0" applyNumberFormat="0" applyBorder="0" applyAlignment="0" applyProtection="0"/>
    <xf numFmtId="0" fontId="93" fillId="51" borderId="0" applyNumberFormat="0" applyBorder="0" applyAlignment="0" applyProtection="0"/>
    <xf numFmtId="0" fontId="93" fillId="51" borderId="0" applyNumberFormat="0" applyBorder="0" applyAlignment="0" applyProtection="0"/>
    <xf numFmtId="0" fontId="93" fillId="52" borderId="0" applyNumberFormat="0" applyBorder="0" applyAlignment="0" applyProtection="0"/>
    <xf numFmtId="0" fontId="93" fillId="52" borderId="0" applyNumberFormat="0" applyBorder="0" applyAlignment="0" applyProtection="0"/>
    <xf numFmtId="0" fontId="93" fillId="52" borderId="0" applyNumberFormat="0" applyBorder="0" applyAlignment="0" applyProtection="0"/>
    <xf numFmtId="0" fontId="93" fillId="52" borderId="0" applyNumberFormat="0" applyBorder="0" applyAlignment="0" applyProtection="0"/>
    <xf numFmtId="0" fontId="93" fillId="56" borderId="0" applyNumberFormat="0" applyBorder="0" applyAlignment="0" applyProtection="0"/>
    <xf numFmtId="0" fontId="93" fillId="56" borderId="0" applyNumberFormat="0" applyBorder="0" applyAlignment="0" applyProtection="0"/>
    <xf numFmtId="0" fontId="93" fillId="56" borderId="0" applyNumberFormat="0" applyBorder="0" applyAlignment="0" applyProtection="0"/>
    <xf numFmtId="0" fontId="93" fillId="56" borderId="0" applyNumberFormat="0" applyBorder="0" applyAlignment="0" applyProtection="0"/>
    <xf numFmtId="4" fontId="66" fillId="40" borderId="19">
      <alignment horizontal="right" vertical="center"/>
    </xf>
    <xf numFmtId="0" fontId="83" fillId="42" borderId="0" applyNumberFormat="0" applyBorder="0" applyAlignment="0" applyProtection="0"/>
    <xf numFmtId="0" fontId="83" fillId="42" borderId="0" applyNumberFormat="0" applyBorder="0" applyAlignment="0" applyProtection="0"/>
    <xf numFmtId="0" fontId="83" fillId="42" borderId="0" applyNumberFormat="0" applyBorder="0" applyAlignment="0" applyProtection="0"/>
    <xf numFmtId="0" fontId="83" fillId="42" borderId="0" applyNumberFormat="0" applyBorder="0" applyAlignment="0" applyProtection="0"/>
    <xf numFmtId="4" fontId="77" fillId="0" borderId="20" applyFill="0" applyBorder="0" applyProtection="0">
      <alignment horizontal="right" vertical="center"/>
    </xf>
    <xf numFmtId="0" fontId="84" fillId="35" borderId="28" applyNumberFormat="0" applyAlignment="0" applyProtection="0"/>
    <xf numFmtId="0" fontId="84" fillId="35" borderId="28" applyNumberFormat="0" applyAlignment="0" applyProtection="0"/>
    <xf numFmtId="0" fontId="84" fillId="35" borderId="28" applyNumberFormat="0" applyAlignment="0" applyProtection="0"/>
    <xf numFmtId="0" fontId="84" fillId="35" borderId="28" applyNumberFormat="0" applyAlignment="0" applyProtection="0"/>
    <xf numFmtId="0" fontId="84" fillId="35" borderId="28" applyNumberFormat="0" applyAlignment="0" applyProtection="0"/>
    <xf numFmtId="0" fontId="84" fillId="35" borderId="28" applyNumberFormat="0" applyAlignment="0" applyProtection="0"/>
    <xf numFmtId="0" fontId="84" fillId="35" borderId="28" applyNumberFormat="0" applyAlignment="0" applyProtection="0"/>
    <xf numFmtId="0" fontId="84" fillId="35" borderId="28" applyNumberFormat="0" applyAlignment="0" applyProtection="0"/>
    <xf numFmtId="0" fontId="84" fillId="35" borderId="28" applyNumberFormat="0" applyAlignment="0" applyProtection="0"/>
    <xf numFmtId="0" fontId="84" fillId="35" borderId="28" applyNumberFormat="0" applyAlignment="0" applyProtection="0"/>
    <xf numFmtId="0" fontId="84" fillId="35" borderId="28" applyNumberFormat="0" applyAlignment="0" applyProtection="0"/>
    <xf numFmtId="0" fontId="84" fillId="35" borderId="28" applyNumberFormat="0" applyAlignment="0" applyProtection="0"/>
    <xf numFmtId="0" fontId="96" fillId="58" borderId="32" applyNumberFormat="0" applyAlignment="0" applyProtection="0"/>
    <xf numFmtId="0" fontId="96" fillId="58" borderId="32" applyNumberFormat="0" applyAlignment="0" applyProtection="0"/>
    <xf numFmtId="0" fontId="96" fillId="58" borderId="32" applyNumberFormat="0" applyAlignment="0" applyProtection="0"/>
    <xf numFmtId="0" fontId="96" fillId="58" borderId="32"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3" fillId="48" borderId="0" applyNumberFormat="0" applyFont="0" applyBorder="0" applyAlignment="0"/>
    <xf numFmtId="41" fontId="3" fillId="0" borderId="0" applyFont="0" applyFill="0" applyBorder="0" applyAlignment="0" applyProtection="0">
      <alignment wrapText="1"/>
    </xf>
    <xf numFmtId="43" fontId="3" fillId="0" borderId="0" applyFont="0" applyFill="0" applyBorder="0" applyAlignment="0" applyProtection="0">
      <alignment wrapText="1"/>
    </xf>
    <xf numFmtId="181" fontId="3" fillId="0" borderId="0" applyFont="0" applyFill="0" applyBorder="0" applyAlignment="0" applyProtection="0"/>
    <xf numFmtId="181" fontId="3" fillId="0" borderId="0" applyFont="0" applyFill="0" applyBorder="0" applyAlignment="0" applyProtection="0"/>
    <xf numFmtId="0" fontId="95" fillId="0" borderId="0" applyNumberFormat="0" applyFill="0" applyBorder="0" applyAlignment="0" applyProtection="0"/>
    <xf numFmtId="0" fontId="90" fillId="39" borderId="0" applyNumberFormat="0" applyBorder="0" applyAlignment="0" applyProtection="0"/>
    <xf numFmtId="0" fontId="90" fillId="39" borderId="0" applyNumberFormat="0" applyBorder="0" applyAlignment="0" applyProtection="0"/>
    <xf numFmtId="0" fontId="90" fillId="39" borderId="0" applyNumberFormat="0" applyBorder="0" applyAlignment="0" applyProtection="0"/>
    <xf numFmtId="0" fontId="90" fillId="39" borderId="0" applyNumberFormat="0" applyBorder="0" applyAlignment="0" applyProtection="0"/>
    <xf numFmtId="182" fontId="86" fillId="0" borderId="0">
      <alignment horizontal="left" vertical="center"/>
    </xf>
    <xf numFmtId="0" fontId="79" fillId="0" borderId="33" applyNumberFormat="0" applyFill="0" applyAlignment="0" applyProtection="0"/>
    <xf numFmtId="0" fontId="81" fillId="0" borderId="34" applyNumberFormat="0" applyFill="0" applyAlignment="0" applyProtection="0"/>
    <xf numFmtId="0" fontId="82" fillId="0" borderId="35" applyNumberFormat="0" applyFill="0" applyAlignment="0" applyProtection="0"/>
    <xf numFmtId="0" fontId="82" fillId="0" borderId="0" applyNumberFormat="0" applyFill="0" applyBorder="0" applyAlignment="0" applyProtection="0"/>
    <xf numFmtId="0" fontId="104"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71" fillId="0" borderId="0" applyNumberFormat="0" applyFill="0" applyBorder="0" applyAlignment="0" applyProtection="0"/>
    <xf numFmtId="0" fontId="102" fillId="38" borderId="28" applyNumberFormat="0" applyAlignment="0" applyProtection="0"/>
    <xf numFmtId="0" fontId="102" fillId="38" borderId="28" applyNumberFormat="0" applyAlignment="0" applyProtection="0"/>
    <xf numFmtId="0" fontId="102" fillId="38" borderId="28" applyNumberFormat="0" applyAlignment="0" applyProtection="0"/>
    <xf numFmtId="0" fontId="102" fillId="38" borderId="28" applyNumberFormat="0" applyAlignment="0" applyProtection="0"/>
    <xf numFmtId="0" fontId="102" fillId="38" borderId="28" applyNumberFormat="0" applyAlignment="0" applyProtection="0"/>
    <xf numFmtId="0" fontId="102" fillId="38" borderId="28" applyNumberFormat="0" applyAlignment="0" applyProtection="0"/>
    <xf numFmtId="0" fontId="102" fillId="38" borderId="28" applyNumberFormat="0" applyAlignment="0" applyProtection="0"/>
    <xf numFmtId="0" fontId="102" fillId="38" borderId="28" applyNumberFormat="0" applyAlignment="0" applyProtection="0"/>
    <xf numFmtId="0" fontId="102" fillId="38" borderId="28" applyNumberFormat="0" applyAlignment="0" applyProtection="0"/>
    <xf numFmtId="0" fontId="102" fillId="38" borderId="28" applyNumberFormat="0" applyAlignment="0" applyProtection="0"/>
    <xf numFmtId="0" fontId="102" fillId="38" borderId="28" applyNumberFormat="0" applyAlignment="0" applyProtection="0"/>
    <xf numFmtId="0" fontId="102" fillId="38" borderId="28" applyNumberFormat="0" applyAlignment="0" applyProtection="0"/>
    <xf numFmtId="0" fontId="74" fillId="0" borderId="36" applyNumberFormat="0" applyFill="0" applyAlignment="0" applyProtection="0"/>
    <xf numFmtId="0" fontId="3" fillId="38" borderId="0" applyNumberFormat="0" applyFont="0" applyBorder="0" applyAlignment="0"/>
    <xf numFmtId="183" fontId="3" fillId="0" borderId="0" applyFont="0" applyFill="0" applyBorder="0" applyAlignment="0" applyProtection="0"/>
    <xf numFmtId="184" fontId="3" fillId="0" borderId="0" applyFont="0" applyFill="0" applyBorder="0" applyAlignment="0" applyProtection="0"/>
    <xf numFmtId="185" fontId="3" fillId="0" borderId="0" applyFont="0" applyFill="0" applyBorder="0" applyAlignment="0" applyProtection="0"/>
    <xf numFmtId="186" fontId="3" fillId="0" borderId="0" applyFont="0" applyFill="0" applyBorder="0" applyAlignment="0" applyProtection="0"/>
    <xf numFmtId="0" fontId="100" fillId="48" borderId="0" applyNumberFormat="0" applyBorder="0" applyAlignment="0" applyProtection="0"/>
    <xf numFmtId="0" fontId="100" fillId="48" borderId="0" applyNumberFormat="0" applyBorder="0" applyAlignment="0" applyProtection="0"/>
    <xf numFmtId="0" fontId="100" fillId="48" borderId="0" applyNumberFormat="0" applyBorder="0" applyAlignment="0" applyProtection="0"/>
    <xf numFmtId="0" fontId="100" fillId="48"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70" fillId="0" borderId="0"/>
    <xf numFmtId="0" fontId="1" fillId="0" borderId="0"/>
    <xf numFmtId="0" fontId="1" fillId="0" borderId="0"/>
    <xf numFmtId="0" fontId="1" fillId="0" borderId="0"/>
    <xf numFmtId="0" fontId="1" fillId="0" borderId="0"/>
    <xf numFmtId="0" fontId="1" fillId="0" borderId="0"/>
    <xf numFmtId="0" fontId="107" fillId="62" borderId="21" applyNumberFormat="0" applyProtection="0">
      <alignment vertical="center"/>
    </xf>
    <xf numFmtId="0" fontId="3" fillId="0" borderId="0"/>
    <xf numFmtId="0" fontId="3" fillId="0" borderId="0"/>
    <xf numFmtId="0" fontId="1" fillId="0" borderId="0"/>
    <xf numFmtId="0" fontId="70" fillId="0" borderId="0"/>
    <xf numFmtId="0" fontId="70" fillId="0" borderId="0"/>
    <xf numFmtId="0" fontId="1" fillId="0" borderId="0"/>
    <xf numFmtId="0" fontId="68" fillId="0" borderId="0"/>
    <xf numFmtId="0" fontId="68" fillId="0" borderId="0"/>
    <xf numFmtId="0" fontId="68" fillId="0" borderId="0"/>
    <xf numFmtId="0" fontId="3" fillId="0" borderId="0"/>
    <xf numFmtId="0" fontId="68" fillId="0" borderId="0"/>
    <xf numFmtId="0" fontId="1" fillId="0" borderId="0"/>
    <xf numFmtId="0" fontId="1" fillId="0" borderId="0"/>
    <xf numFmtId="0" fontId="1" fillId="0" borderId="0"/>
    <xf numFmtId="0" fontId="1" fillId="0" borderId="0"/>
    <xf numFmtId="0" fontId="1" fillId="0" borderId="0"/>
    <xf numFmtId="0" fontId="1" fillId="0" borderId="0"/>
    <xf numFmtId="0" fontId="68" fillId="0" borderId="0"/>
    <xf numFmtId="0" fontId="68" fillId="0" borderId="0"/>
    <xf numFmtId="0" fontId="68" fillId="0" borderId="0"/>
    <xf numFmtId="0" fontId="68" fillId="0" borderId="0"/>
    <xf numFmtId="0" fontId="3" fillId="0" borderId="0"/>
    <xf numFmtId="0" fontId="75" fillId="58" borderId="0" applyNumberFormat="0" applyFont="0" applyBorder="0" applyAlignment="0" applyProtection="0"/>
    <xf numFmtId="0" fontId="99" fillId="43" borderId="37" applyNumberFormat="0" applyFont="0" applyAlignment="0" applyProtection="0"/>
    <xf numFmtId="0" fontId="99" fillId="43" borderId="37" applyNumberFormat="0" applyFont="0" applyAlignment="0" applyProtection="0"/>
    <xf numFmtId="0" fontId="99" fillId="43" borderId="37" applyNumberFormat="0" applyFont="0" applyAlignment="0" applyProtection="0"/>
    <xf numFmtId="0" fontId="99" fillId="43" borderId="37" applyNumberFormat="0" applyFont="0" applyAlignment="0" applyProtection="0"/>
    <xf numFmtId="0" fontId="99" fillId="43" borderId="37" applyNumberFormat="0" applyFont="0" applyAlignment="0" applyProtection="0"/>
    <xf numFmtId="0" fontId="99" fillId="43" borderId="37" applyNumberFormat="0" applyFont="0" applyAlignment="0" applyProtection="0"/>
    <xf numFmtId="0" fontId="99" fillId="43" borderId="37" applyNumberFormat="0" applyFont="0" applyAlignment="0" applyProtection="0"/>
    <xf numFmtId="0" fontId="99" fillId="43" borderId="37" applyNumberFormat="0" applyFont="0" applyAlignment="0" applyProtection="0"/>
    <xf numFmtId="0" fontId="97" fillId="35" borderId="38" applyNumberFormat="0" applyAlignment="0" applyProtection="0"/>
    <xf numFmtId="0" fontId="97" fillId="35" borderId="38" applyNumberFormat="0" applyAlignment="0" applyProtection="0"/>
    <xf numFmtId="0" fontId="97" fillId="35" borderId="38" applyNumberFormat="0" applyAlignment="0" applyProtection="0"/>
    <xf numFmtId="0" fontId="97" fillId="35" borderId="38" applyNumberFormat="0" applyAlignment="0" applyProtection="0"/>
    <xf numFmtId="0" fontId="97" fillId="35" borderId="38" applyNumberFormat="0" applyAlignment="0" applyProtection="0"/>
    <xf numFmtId="0" fontId="97" fillId="35" borderId="38" applyNumberFormat="0" applyAlignment="0" applyProtection="0"/>
    <xf numFmtId="0" fontId="97" fillId="35" borderId="38" applyNumberFormat="0" applyAlignment="0" applyProtection="0"/>
    <xf numFmtId="0" fontId="97" fillId="35" borderId="38" applyNumberFormat="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70" fillId="0" borderId="0" applyFont="0" applyFill="0" applyBorder="0" applyAlignment="0" applyProtection="0"/>
    <xf numFmtId="9" fontId="3"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88" fillId="0" borderId="0" applyFont="0" applyFill="0" applyBorder="0" applyAlignment="0" applyProtection="0"/>
    <xf numFmtId="9" fontId="8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13" fontId="3" fillId="0" borderId="0" applyFont="0" applyFill="0" applyProtection="0"/>
    <xf numFmtId="9" fontId="68" fillId="0" borderId="0" applyFont="0" applyFill="0" applyBorder="0" applyAlignment="0" applyProtection="0"/>
    <xf numFmtId="182" fontId="89" fillId="0" borderId="0" applyFill="0" applyBorder="0" applyAlignment="0" applyProtection="0"/>
    <xf numFmtId="0" fontId="3" fillId="0" borderId="0"/>
    <xf numFmtId="0" fontId="3" fillId="0" borderId="0"/>
    <xf numFmtId="0" fontId="66" fillId="58" borderId="19"/>
    <xf numFmtId="0" fontId="66" fillId="58" borderId="19"/>
    <xf numFmtId="0" fontId="66" fillId="58" borderId="19"/>
    <xf numFmtId="0" fontId="80" fillId="0" borderId="0"/>
    <xf numFmtId="0" fontId="72" fillId="0" borderId="0">
      <alignment horizontal="right"/>
    </xf>
    <xf numFmtId="0" fontId="72" fillId="0" borderId="0">
      <alignment horizontal="left"/>
    </xf>
    <xf numFmtId="0" fontId="73" fillId="0" borderId="0"/>
    <xf numFmtId="0" fontId="106" fillId="61" borderId="41" applyBorder="0"/>
    <xf numFmtId="187" fontId="3" fillId="0" borderId="0" applyFont="0" applyFill="0" applyBorder="0" applyAlignment="0" applyProtection="0">
      <alignment horizontal="left"/>
    </xf>
    <xf numFmtId="187" fontId="3" fillId="0" borderId="0" applyFont="0" applyFill="0" applyBorder="0" applyAlignment="0" applyProtection="0">
      <alignment horizontal="left"/>
    </xf>
    <xf numFmtId="175" fontId="3" fillId="0" borderId="0" applyFont="0" applyFill="0" applyBorder="0" applyAlignment="0" applyProtection="0">
      <alignment horizontal="left"/>
    </xf>
    <xf numFmtId="175" fontId="3" fillId="0" borderId="0" applyFont="0" applyFill="0" applyBorder="0" applyAlignment="0" applyProtection="0">
      <alignment horizontal="left"/>
    </xf>
    <xf numFmtId="188" fontId="3" fillId="0" borderId="0" applyFont="0" applyFill="0" applyBorder="0" applyAlignment="0" applyProtection="0">
      <alignment horizontal="left"/>
    </xf>
    <xf numFmtId="188" fontId="3" fillId="0" borderId="0" applyFont="0" applyFill="0" applyBorder="0" applyAlignment="0" applyProtection="0">
      <alignment horizontal="left"/>
    </xf>
    <xf numFmtId="49" fontId="3" fillId="0" borderId="0" applyFill="0" applyBorder="0" applyProtection="0">
      <alignment horizontal="left"/>
    </xf>
    <xf numFmtId="49" fontId="3" fillId="0" borderId="0" applyFill="0" applyBorder="0" applyProtection="0">
      <alignment horizontal="left"/>
    </xf>
    <xf numFmtId="187" fontId="3" fillId="0" borderId="0" applyFont="0" applyFill="0" applyBorder="0" applyAlignment="0" applyProtection="0">
      <alignment horizontal="left"/>
    </xf>
    <xf numFmtId="187" fontId="3" fillId="0" borderId="0" applyFont="0" applyFill="0" applyBorder="0" applyAlignment="0" applyProtection="0">
      <alignment horizontal="left"/>
    </xf>
    <xf numFmtId="175" fontId="3" fillId="0" borderId="0" applyFont="0" applyFill="0" applyBorder="0" applyAlignment="0" applyProtection="0">
      <alignment horizontal="left"/>
    </xf>
    <xf numFmtId="175" fontId="3" fillId="0" borderId="0" applyFont="0" applyFill="0" applyBorder="0" applyAlignment="0" applyProtection="0">
      <alignment horizontal="left"/>
    </xf>
    <xf numFmtId="188" fontId="3" fillId="0" borderId="0" applyFont="0" applyFill="0" applyBorder="0" applyAlignment="0" applyProtection="0">
      <alignment horizontal="left"/>
    </xf>
    <xf numFmtId="188" fontId="3" fillId="0" borderId="0" applyFont="0" applyFill="0" applyBorder="0" applyAlignment="0" applyProtection="0">
      <alignment horizontal="left"/>
    </xf>
    <xf numFmtId="49" fontId="3" fillId="0" borderId="0" applyFill="0" applyBorder="0" applyProtection="0">
      <alignment horizontal="left"/>
    </xf>
    <xf numFmtId="49" fontId="3" fillId="0" borderId="0" applyFill="0" applyBorder="0" applyProtection="0">
      <alignment horizontal="left"/>
    </xf>
    <xf numFmtId="0" fontId="91" fillId="0" borderId="0" applyNumberFormat="0" applyFill="0" applyBorder="0" applyAlignment="0" applyProtection="0"/>
    <xf numFmtId="0" fontId="92" fillId="0" borderId="0">
      <alignment horizontal="left" vertical="top"/>
    </xf>
    <xf numFmtId="0" fontId="78" fillId="0" borderId="0">
      <alignment horizontal="left"/>
    </xf>
    <xf numFmtId="189" fontId="87" fillId="59" borderId="0" applyNumberFormat="0" applyBorder="0">
      <protection locked="0"/>
    </xf>
    <xf numFmtId="0" fontId="67" fillId="0" borderId="39" applyNumberFormat="0" applyFill="0" applyAlignment="0" applyProtection="0"/>
    <xf numFmtId="0" fontId="67" fillId="0" borderId="39" applyNumberFormat="0" applyFill="0" applyAlignment="0" applyProtection="0"/>
    <xf numFmtId="189" fontId="76" fillId="60" borderId="0" applyNumberFormat="0" applyBorder="0">
      <protection locked="0"/>
    </xf>
    <xf numFmtId="41" fontId="3" fillId="0" borderId="0" applyFont="0" applyFill="0" applyBorder="0" applyAlignment="0" applyProtection="0"/>
    <xf numFmtId="43" fontId="3" fillId="0" borderId="0" applyFont="0" applyFill="0" applyBorder="0" applyAlignment="0" applyProtection="0"/>
    <xf numFmtId="190" fontId="89" fillId="0" borderId="0" applyFont="0" applyFill="0" applyBorder="0" applyAlignment="0" applyProtection="0"/>
    <xf numFmtId="191" fontId="89" fillId="0" borderId="0" applyFont="0" applyFill="0" applyBorder="0" applyAlignment="0" applyProtection="0"/>
    <xf numFmtId="0" fontId="85" fillId="0" borderId="0" applyNumberFormat="0" applyFill="0" applyBorder="0" applyAlignment="0" applyProtection="0"/>
    <xf numFmtId="0" fontId="98" fillId="48" borderId="0">
      <alignment horizontal="left" vertical="center" indent="1"/>
    </xf>
    <xf numFmtId="43" fontId="70" fillId="0" borderId="0" applyFont="0" applyFill="0" applyBorder="0" applyAlignment="0" applyProtection="0"/>
    <xf numFmtId="0" fontId="108" fillId="0" borderId="0" applyNumberFormat="0" applyFill="0" applyBorder="0" applyAlignment="0" applyProtection="0"/>
    <xf numFmtId="0" fontId="94" fillId="0" borderId="0" applyNumberFormat="0" applyFill="0" applyBorder="0" applyAlignment="0" applyProtection="0">
      <alignment vertical="top"/>
      <protection locked="0"/>
    </xf>
    <xf numFmtId="0" fontId="104" fillId="0" borderId="0" applyNumberFormat="0" applyFill="0" applyBorder="0" applyAlignment="0" applyProtection="0">
      <alignment vertical="top"/>
      <protection locked="0"/>
    </xf>
    <xf numFmtId="0" fontId="3" fillId="63" borderId="13" applyNumberFormat="0" applyBorder="0" applyAlignment="0" applyProtection="0"/>
    <xf numFmtId="0" fontId="1" fillId="0" borderId="0"/>
    <xf numFmtId="0" fontId="109" fillId="64" borderId="42" applyNumberFormat="0" applyAlignment="0" applyProtection="0"/>
    <xf numFmtId="0" fontId="3" fillId="65" borderId="43" applyNumberFormat="0" applyProtection="0">
      <alignment vertical="center"/>
    </xf>
    <xf numFmtId="0" fontId="65" fillId="0" borderId="0"/>
    <xf numFmtId="43" fontId="65" fillId="0" borderId="0" applyFont="0" applyFill="0" applyBorder="0" applyAlignment="0" applyProtection="0"/>
    <xf numFmtId="0" fontId="110" fillId="0" borderId="0"/>
    <xf numFmtId="0" fontId="66" fillId="38" borderId="45">
      <alignment horizontal="left" vertical="center" wrapText="1" indent="2"/>
    </xf>
    <xf numFmtId="43" fontId="2" fillId="0" borderId="0" applyFont="0" applyFill="0" applyBorder="0" applyAlignment="0" applyProtection="0"/>
    <xf numFmtId="0" fontId="38" fillId="7" borderId="13" applyNumberFormat="0" applyAlignment="0" applyProtection="0"/>
    <xf numFmtId="0" fontId="112" fillId="0" borderId="0" applyNumberFormat="0" applyFill="0" applyBorder="0" applyAlignment="0" applyProtection="0"/>
    <xf numFmtId="0" fontId="113" fillId="0" borderId="0" applyNumberFormat="0">
      <alignment horizontal="right"/>
    </xf>
    <xf numFmtId="0" fontId="77" fillId="0" borderId="0" applyNumberFormat="0" applyFill="0" applyBorder="0" applyProtection="0">
      <alignment horizontal="left" vertical="center"/>
    </xf>
    <xf numFmtId="0" fontId="66" fillId="39" borderId="0" applyBorder="0">
      <alignment horizontal="right" vertical="center"/>
    </xf>
    <xf numFmtId="0" fontId="66" fillId="39" borderId="23">
      <alignment horizontal="right" vertical="center"/>
    </xf>
    <xf numFmtId="0" fontId="66" fillId="39" borderId="0" applyBorder="0">
      <alignment horizontal="right" vertical="center"/>
    </xf>
    <xf numFmtId="0" fontId="66" fillId="0" borderId="0" applyBorder="0">
      <alignment horizontal="right" vertical="center"/>
    </xf>
    <xf numFmtId="0" fontId="3" fillId="58" borderId="0" applyNumberFormat="0" applyFont="0" applyBorder="0" applyAlignment="0" applyProtection="0"/>
    <xf numFmtId="0" fontId="40" fillId="8" borderId="13" applyNumberFormat="0" applyAlignment="0" applyProtection="0"/>
    <xf numFmtId="0" fontId="66" fillId="0" borderId="19" applyNumberFormat="0" applyFill="0" applyAlignment="0" applyProtection="0"/>
    <xf numFmtId="0" fontId="113" fillId="0" borderId="44">
      <alignment horizontal="left" vertical="top" wrapText="1"/>
    </xf>
    <xf numFmtId="0" fontId="113" fillId="38" borderId="19">
      <alignment horizontal="right" vertical="center"/>
    </xf>
    <xf numFmtId="0" fontId="113" fillId="38" borderId="19">
      <alignment horizontal="right" vertical="center"/>
    </xf>
    <xf numFmtId="0" fontId="66" fillId="0" borderId="45">
      <alignment horizontal="left" vertical="center" wrapText="1" indent="2"/>
    </xf>
    <xf numFmtId="0" fontId="113" fillId="38" borderId="25">
      <alignment horizontal="right" vertical="center"/>
    </xf>
    <xf numFmtId="0" fontId="66" fillId="0" borderId="19">
      <alignment horizontal="right" vertical="center"/>
    </xf>
    <xf numFmtId="0" fontId="3" fillId="0" borderId="22"/>
    <xf numFmtId="0" fontId="115" fillId="39" borderId="19">
      <alignment horizontal="right" vertical="center"/>
    </xf>
    <xf numFmtId="0" fontId="113" fillId="39" borderId="19">
      <alignment horizontal="right" vertical="center"/>
    </xf>
    <xf numFmtId="4" fontId="3" fillId="0" borderId="0"/>
    <xf numFmtId="0" fontId="113" fillId="38" borderId="26">
      <alignment horizontal="right" vertical="center"/>
    </xf>
    <xf numFmtId="0" fontId="113" fillId="38" borderId="27">
      <alignment horizontal="right" vertical="center"/>
    </xf>
    <xf numFmtId="0" fontId="113" fillId="38" borderId="24">
      <alignment horizontal="right" vertical="center"/>
    </xf>
    <xf numFmtId="4" fontId="113" fillId="38" borderId="25">
      <alignment horizontal="right" vertical="center"/>
    </xf>
    <xf numFmtId="0" fontId="66" fillId="0" borderId="0"/>
    <xf numFmtId="0" fontId="66" fillId="40" borderId="0" applyBorder="0">
      <alignment horizontal="right" vertical="center"/>
    </xf>
    <xf numFmtId="0" fontId="3" fillId="0" borderId="0"/>
    <xf numFmtId="0" fontId="3" fillId="66" borderId="19"/>
    <xf numFmtId="4" fontId="3" fillId="0" borderId="0"/>
    <xf numFmtId="4" fontId="66" fillId="0" borderId="19" applyFill="0" applyBorder="0" applyProtection="0">
      <alignment horizontal="right" vertical="center"/>
    </xf>
    <xf numFmtId="0" fontId="116" fillId="0" borderId="0" applyNumberFormat="0" applyFill="0" applyBorder="0" applyAlignment="0" applyProtection="0"/>
    <xf numFmtId="0" fontId="66" fillId="0" borderId="0"/>
    <xf numFmtId="4" fontId="3" fillId="0" borderId="0"/>
    <xf numFmtId="4" fontId="3" fillId="0" borderId="0"/>
    <xf numFmtId="0" fontId="1" fillId="0" borderId="0"/>
    <xf numFmtId="0" fontId="66" fillId="58" borderId="19"/>
    <xf numFmtId="0" fontId="113" fillId="38" borderId="25">
      <alignment horizontal="right" vertical="center"/>
    </xf>
    <xf numFmtId="0" fontId="113" fillId="39" borderId="19">
      <alignment horizontal="right" vertical="center"/>
    </xf>
    <xf numFmtId="0" fontId="40" fillId="8" borderId="13" applyNumberFormat="0" applyAlignment="0" applyProtection="0"/>
    <xf numFmtId="0" fontId="41" fillId="0" borderId="0" applyNumberFormat="0" applyFill="0" applyBorder="0" applyAlignment="0" applyProtection="0"/>
    <xf numFmtId="0" fontId="43" fillId="0" borderId="18" applyNumberFormat="0" applyFill="0" applyAlignment="0" applyProtection="0"/>
    <xf numFmtId="0" fontId="1" fillId="12" borderId="0" applyNumberFormat="0" applyBorder="0" applyAlignment="0" applyProtection="0"/>
    <xf numFmtId="0" fontId="1" fillId="13" borderId="0" applyNumberFormat="0" applyBorder="0" applyAlignment="0" applyProtection="0"/>
    <xf numFmtId="0" fontId="44" fillId="14"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4" fillId="18"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4" fillId="22"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39" fillId="8" borderId="14" applyNumberFormat="0" applyAlignment="0" applyProtection="0"/>
    <xf numFmtId="0" fontId="113" fillId="38" borderId="24">
      <alignment horizontal="right" vertical="center"/>
    </xf>
    <xf numFmtId="0" fontId="44" fillId="26" borderId="0" applyNumberFormat="0" applyBorder="0" applyAlignment="0" applyProtection="0"/>
    <xf numFmtId="0" fontId="117" fillId="70"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4" fillId="30"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4" fillId="34" borderId="0" applyNumberFormat="0" applyBorder="0" applyAlignment="0" applyProtection="0"/>
    <xf numFmtId="0" fontId="66" fillId="0" borderId="19" applyNumberFormat="0" applyFill="0" applyAlignment="0" applyProtection="0"/>
    <xf numFmtId="0" fontId="113" fillId="38" borderId="19">
      <alignment horizontal="right" vertical="center"/>
    </xf>
    <xf numFmtId="0" fontId="113" fillId="38" borderId="19">
      <alignment horizontal="right" vertical="center"/>
    </xf>
    <xf numFmtId="0" fontId="66" fillId="0" borderId="45">
      <alignment horizontal="left" vertical="center" wrapText="1" indent="2"/>
    </xf>
    <xf numFmtId="0" fontId="113" fillId="38" borderId="25">
      <alignment horizontal="right" vertical="center"/>
    </xf>
    <xf numFmtId="0" fontId="66" fillId="0" borderId="19">
      <alignment horizontal="right" vertical="center"/>
    </xf>
    <xf numFmtId="0" fontId="115" fillId="39" borderId="19">
      <alignment horizontal="right" vertical="center"/>
    </xf>
    <xf numFmtId="0" fontId="66" fillId="58" borderId="19"/>
    <xf numFmtId="0" fontId="45" fillId="0" borderId="0" applyNumberFormat="0" applyFill="0" applyBorder="0" applyAlignment="0" applyProtection="0"/>
    <xf numFmtId="0" fontId="117" fillId="67" borderId="0" applyNumberFormat="0" applyBorder="0" applyAlignment="0" applyProtection="0"/>
    <xf numFmtId="0" fontId="117" fillId="68" borderId="0" applyNumberFormat="0" applyBorder="0" applyAlignment="0" applyProtection="0"/>
    <xf numFmtId="0" fontId="117" fillId="69" borderId="0" applyNumberFormat="0" applyBorder="0" applyAlignment="0" applyProtection="0"/>
    <xf numFmtId="0" fontId="42" fillId="0" borderId="0" applyNumberFormat="0" applyFill="0" applyBorder="0" applyAlignment="0" applyProtection="0"/>
    <xf numFmtId="0" fontId="117" fillId="71" borderId="0" applyNumberFormat="0" applyBorder="0" applyAlignment="0" applyProtection="0"/>
    <xf numFmtId="0" fontId="117" fillId="72" borderId="0" applyNumberFormat="0" applyBorder="0" applyAlignment="0" applyProtection="0"/>
    <xf numFmtId="0" fontId="3" fillId="0" borderId="0" applyNumberFormat="0" applyFont="0" applyFill="0" applyBorder="0" applyProtection="0">
      <alignment horizontal="left" vertical="center" indent="2"/>
    </xf>
    <xf numFmtId="0" fontId="3" fillId="0" borderId="0" applyNumberFormat="0" applyFont="0" applyFill="0" applyBorder="0" applyProtection="0">
      <alignment horizontal="left" vertical="center" indent="2"/>
    </xf>
    <xf numFmtId="49" fontId="66" fillId="0" borderId="19" applyNumberFormat="0" applyFont="0" applyFill="0" applyBorder="0" applyProtection="0">
      <alignment horizontal="left" vertical="center" indent="2"/>
    </xf>
    <xf numFmtId="0" fontId="117" fillId="73" borderId="0" applyNumberFormat="0" applyBorder="0" applyAlignment="0" applyProtection="0"/>
    <xf numFmtId="0" fontId="117" fillId="74" borderId="0" applyNumberFormat="0" applyBorder="0" applyAlignment="0" applyProtection="0"/>
    <xf numFmtId="0" fontId="117" fillId="75" borderId="0" applyNumberFormat="0" applyBorder="0" applyAlignment="0" applyProtection="0"/>
    <xf numFmtId="0" fontId="117" fillId="70" borderId="0" applyNumberFormat="0" applyBorder="0" applyAlignment="0" applyProtection="0"/>
    <xf numFmtId="0" fontId="117" fillId="73" borderId="0" applyNumberFormat="0" applyBorder="0" applyAlignment="0" applyProtection="0"/>
    <xf numFmtId="0" fontId="117" fillId="76" borderId="0" applyNumberFormat="0" applyBorder="0" applyAlignment="0" applyProtection="0"/>
    <xf numFmtId="0" fontId="3" fillId="0" borderId="0" applyNumberFormat="0" applyFont="0" applyFill="0" applyBorder="0" applyProtection="0">
      <alignment horizontal="left" vertical="center" indent="5"/>
    </xf>
    <xf numFmtId="0" fontId="3" fillId="0" borderId="0" applyNumberFormat="0" applyFont="0" applyFill="0" applyBorder="0" applyProtection="0">
      <alignment horizontal="left" vertical="center" indent="5"/>
    </xf>
    <xf numFmtId="49" fontId="66" fillId="0" borderId="24" applyNumberFormat="0" applyFont="0" applyFill="0" applyBorder="0" applyProtection="0">
      <alignment horizontal="left" vertical="center" indent="5"/>
    </xf>
    <xf numFmtId="0" fontId="119" fillId="77" borderId="0" applyNumberFormat="0" applyBorder="0" applyAlignment="0" applyProtection="0"/>
    <xf numFmtId="0" fontId="119" fillId="74" borderId="0" applyNumberFormat="0" applyBorder="0" applyAlignment="0" applyProtection="0"/>
    <xf numFmtId="0" fontId="119" fillId="75" borderId="0" applyNumberFormat="0" applyBorder="0" applyAlignment="0" applyProtection="0"/>
    <xf numFmtId="0" fontId="119" fillId="78" borderId="0" applyNumberFormat="0" applyBorder="0" applyAlignment="0" applyProtection="0"/>
    <xf numFmtId="0" fontId="119" fillId="79" borderId="0" applyNumberFormat="0" applyBorder="0" applyAlignment="0" applyProtection="0"/>
    <xf numFmtId="0" fontId="119" fillId="80" borderId="0" applyNumberFormat="0" applyBorder="0" applyAlignment="0" applyProtection="0"/>
    <xf numFmtId="0" fontId="119" fillId="81" borderId="0" applyNumberFormat="0" applyBorder="0" applyAlignment="0" applyProtection="0"/>
    <xf numFmtId="0" fontId="119" fillId="82" borderId="0" applyNumberFormat="0" applyBorder="0" applyAlignment="0" applyProtection="0"/>
    <xf numFmtId="0" fontId="119" fillId="83" borderId="0" applyNumberFormat="0" applyBorder="0" applyAlignment="0" applyProtection="0"/>
    <xf numFmtId="0" fontId="119" fillId="78" borderId="0" applyNumberFormat="0" applyBorder="0" applyAlignment="0" applyProtection="0"/>
    <xf numFmtId="0" fontId="119" fillId="79" borderId="0" applyNumberFormat="0" applyBorder="0" applyAlignment="0" applyProtection="0"/>
    <xf numFmtId="0" fontId="119" fillId="84" borderId="0" applyNumberFormat="0" applyBorder="0" applyAlignment="0" applyProtection="0"/>
    <xf numFmtId="0" fontId="77" fillId="40" borderId="0" applyBorder="0" applyAlignment="0"/>
    <xf numFmtId="4" fontId="77" fillId="40" borderId="0" applyBorder="0" applyAlignment="0"/>
    <xf numFmtId="4" fontId="66" fillId="40" borderId="0" applyBorder="0">
      <alignment horizontal="right" vertical="center"/>
    </xf>
    <xf numFmtId="4" fontId="66" fillId="39" borderId="0" applyBorder="0">
      <alignment horizontal="right" vertical="center"/>
    </xf>
    <xf numFmtId="4" fontId="66" fillId="39" borderId="0" applyBorder="0">
      <alignment horizontal="right" vertical="center"/>
    </xf>
    <xf numFmtId="4" fontId="113" fillId="39" borderId="19">
      <alignment horizontal="right" vertical="center"/>
    </xf>
    <xf numFmtId="4" fontId="115" fillId="39" borderId="19">
      <alignment horizontal="right" vertical="center"/>
    </xf>
    <xf numFmtId="4" fontId="113" fillId="38" borderId="19">
      <alignment horizontal="right" vertical="center"/>
    </xf>
    <xf numFmtId="4" fontId="113" fillId="38" borderId="19">
      <alignment horizontal="right" vertical="center"/>
    </xf>
    <xf numFmtId="4" fontId="113" fillId="38" borderId="24">
      <alignment horizontal="right" vertical="center"/>
    </xf>
    <xf numFmtId="4" fontId="113" fillId="38" borderId="25">
      <alignment horizontal="right" vertical="center"/>
    </xf>
    <xf numFmtId="0" fontId="118" fillId="81" borderId="0" applyNumberFormat="0" applyBorder="0" applyAlignment="0" applyProtection="0"/>
    <xf numFmtId="0" fontId="118" fillId="82" borderId="0" applyNumberFormat="0" applyBorder="0" applyAlignment="0" applyProtection="0"/>
    <xf numFmtId="0" fontId="118" fillId="83" borderId="0" applyNumberFormat="0" applyBorder="0" applyAlignment="0" applyProtection="0"/>
    <xf numFmtId="0" fontId="118" fillId="78" borderId="0" applyNumberFormat="0" applyBorder="0" applyAlignment="0" applyProtection="0"/>
    <xf numFmtId="0" fontId="118" fillId="79" borderId="0" applyNumberFormat="0" applyBorder="0" applyAlignment="0" applyProtection="0"/>
    <xf numFmtId="0" fontId="118" fillId="84" borderId="0" applyNumberFormat="0" applyBorder="0" applyAlignment="0" applyProtection="0"/>
    <xf numFmtId="0" fontId="121" fillId="68" borderId="0" applyNumberFormat="0" applyBorder="0" applyAlignment="0" applyProtection="0"/>
    <xf numFmtId="0" fontId="123" fillId="85" borderId="28" applyNumberFormat="0" applyAlignment="0" applyProtection="0"/>
    <xf numFmtId="0" fontId="124" fillId="86" borderId="32" applyNumberFormat="0" applyAlignment="0" applyProtection="0"/>
    <xf numFmtId="43" fontId="2" fillId="0" borderId="0" applyFont="0" applyFill="0" applyBorder="0" applyAlignment="0" applyProtection="0"/>
    <xf numFmtId="184" fontId="125" fillId="0" borderId="0" applyFont="0" applyFill="0" applyBorder="0" applyAlignment="0" applyProtection="0"/>
    <xf numFmtId="0" fontId="66" fillId="39" borderId="24">
      <alignment horizontal="left" vertical="center"/>
    </xf>
    <xf numFmtId="0" fontId="128" fillId="0" borderId="0" applyNumberFormat="0" applyFill="0" applyBorder="0" applyAlignment="0" applyProtection="0"/>
    <xf numFmtId="0" fontId="129" fillId="69" borderId="0" applyNumberFormat="0" applyBorder="0" applyAlignment="0" applyProtection="0"/>
    <xf numFmtId="0" fontId="130" fillId="69" borderId="0" applyNumberFormat="0" applyBorder="0" applyAlignment="0" applyProtection="0"/>
    <xf numFmtId="0" fontId="131" fillId="0" borderId="33" applyNumberFormat="0" applyFill="0" applyAlignment="0" applyProtection="0"/>
    <xf numFmtId="0" fontId="132" fillId="0" borderId="34" applyNumberFormat="0" applyFill="0" applyAlignment="0" applyProtection="0"/>
    <xf numFmtId="0" fontId="133" fillId="0" borderId="35" applyNumberFormat="0" applyFill="0" applyAlignment="0" applyProtection="0"/>
    <xf numFmtId="0" fontId="133" fillId="0" borderId="0" applyNumberFormat="0" applyFill="0" applyBorder="0" applyAlignment="0" applyProtection="0"/>
    <xf numFmtId="0" fontId="134" fillId="72" borderId="28" applyNumberFormat="0" applyAlignment="0" applyProtection="0"/>
    <xf numFmtId="4" fontId="66" fillId="0" borderId="0" applyBorder="0">
      <alignment horizontal="right" vertical="center"/>
    </xf>
    <xf numFmtId="0" fontId="66" fillId="0" borderId="40">
      <alignment horizontal="right" vertical="center"/>
    </xf>
    <xf numFmtId="4" fontId="66" fillId="0" borderId="19">
      <alignment horizontal="right" vertical="center"/>
    </xf>
    <xf numFmtId="1" fontId="114" fillId="39" borderId="0" applyBorder="0">
      <alignment horizontal="right" vertical="center"/>
    </xf>
    <xf numFmtId="0" fontId="135" fillId="0" borderId="36" applyNumberFormat="0" applyFill="0" applyAlignment="0" applyProtection="0"/>
    <xf numFmtId="0" fontId="136" fillId="87" borderId="0" applyNumberFormat="0" applyBorder="0" applyAlignment="0" applyProtection="0"/>
    <xf numFmtId="0" fontId="3" fillId="0" borderId="0"/>
    <xf numFmtId="0" fontId="3" fillId="0" borderId="0"/>
    <xf numFmtId="0" fontId="3" fillId="0" borderId="0"/>
    <xf numFmtId="0" fontId="125" fillId="0" borderId="0"/>
    <xf numFmtId="4" fontId="137" fillId="0" borderId="0"/>
    <xf numFmtId="0" fontId="3" fillId="0" borderId="0"/>
    <xf numFmtId="0" fontId="3" fillId="0" borderId="0"/>
    <xf numFmtId="0" fontId="3" fillId="0" borderId="0"/>
    <xf numFmtId="0" fontId="3" fillId="0" borderId="0"/>
    <xf numFmtId="0" fontId="1" fillId="0" borderId="0"/>
    <xf numFmtId="4" fontId="66" fillId="0" borderId="0" applyFill="0" applyBorder="0" applyProtection="0">
      <alignment horizontal="right" vertical="center"/>
    </xf>
    <xf numFmtId="4" fontId="66" fillId="0" borderId="0" applyFill="0" applyBorder="0" applyProtection="0">
      <alignment horizontal="right" vertical="center"/>
    </xf>
    <xf numFmtId="4" fontId="66" fillId="0" borderId="19" applyFill="0" applyBorder="0" applyProtection="0">
      <alignment horizontal="right" vertical="center"/>
    </xf>
    <xf numFmtId="0" fontId="77" fillId="0" borderId="0" applyNumberFormat="0" applyFill="0" applyBorder="0" applyProtection="0">
      <alignment horizontal="left" vertical="center"/>
    </xf>
    <xf numFmtId="49" fontId="77" fillId="0" borderId="19" applyNumberFormat="0" applyFill="0" applyBorder="0" applyProtection="0">
      <alignment horizontal="left" vertical="center"/>
    </xf>
    <xf numFmtId="0" fontId="3" fillId="58" borderId="0" applyNumberFormat="0" applyFont="0" applyBorder="0" applyAlignment="0" applyProtection="0"/>
    <xf numFmtId="4" fontId="3" fillId="58" borderId="0" applyNumberFormat="0" applyFont="0" applyBorder="0" applyAlignment="0" applyProtection="0"/>
    <xf numFmtId="4" fontId="3" fillId="58" borderId="0" applyNumberFormat="0" applyFont="0" applyBorder="0" applyAlignment="0" applyProtection="0"/>
    <xf numFmtId="0" fontId="3" fillId="58" borderId="0" applyNumberFormat="0" applyFont="0" applyBorder="0" applyAlignment="0" applyProtection="0"/>
    <xf numFmtId="0" fontId="3" fillId="58" borderId="0" applyNumberFormat="0" applyFont="0" applyBorder="0" applyAlignment="0" applyProtection="0"/>
    <xf numFmtId="0" fontId="125" fillId="35" borderId="0" applyNumberFormat="0" applyFont="0" applyBorder="0" applyAlignment="0" applyProtection="0"/>
    <xf numFmtId="0" fontId="117" fillId="88" borderId="37" applyNumberFormat="0" applyFont="0" applyAlignment="0" applyProtection="0"/>
    <xf numFmtId="0" fontId="3" fillId="88" borderId="37" applyNumberFormat="0" applyFont="0" applyAlignment="0" applyProtection="0"/>
    <xf numFmtId="0" fontId="138" fillId="85" borderId="38" applyNumberFormat="0" applyAlignment="0" applyProtection="0"/>
    <xf numFmtId="192" fontId="66" fillId="89" borderId="19" applyNumberFormat="0" applyFont="0" applyBorder="0" applyAlignment="0" applyProtection="0">
      <alignment horizontal="right" vertical="center"/>
    </xf>
    <xf numFmtId="9" fontId="125" fillId="0" borderId="0" applyFont="0" applyFill="0" applyBorder="0" applyAlignment="0" applyProtection="0"/>
    <xf numFmtId="0" fontId="139" fillId="68" borderId="0" applyNumberFormat="0" applyBorder="0" applyAlignment="0" applyProtection="0"/>
    <xf numFmtId="4" fontId="66" fillId="58" borderId="19"/>
    <xf numFmtId="0" fontId="66" fillId="58" borderId="27"/>
    <xf numFmtId="0" fontId="140" fillId="0" borderId="0" applyNumberFormat="0" applyFill="0" applyBorder="0" applyAlignment="0" applyProtection="0"/>
    <xf numFmtId="0" fontId="141" fillId="0" borderId="39" applyNumberFormat="0" applyFill="0" applyAlignment="0" applyProtection="0"/>
    <xf numFmtId="0" fontId="91" fillId="0" borderId="0" applyNumberFormat="0" applyFill="0" applyBorder="0" applyAlignment="0" applyProtection="0"/>
    <xf numFmtId="0" fontId="142" fillId="0" borderId="33" applyNumberFormat="0" applyFill="0" applyAlignment="0" applyProtection="0"/>
    <xf numFmtId="0" fontId="143" fillId="0" borderId="34" applyNumberFormat="0" applyFill="0" applyAlignment="0" applyProtection="0"/>
    <xf numFmtId="0" fontId="101" fillId="0" borderId="35" applyNumberFormat="0" applyFill="0" applyAlignment="0" applyProtection="0"/>
    <xf numFmtId="0" fontId="101" fillId="0" borderId="0" applyNumberFormat="0" applyFill="0" applyBorder="0" applyAlignment="0" applyProtection="0"/>
    <xf numFmtId="0" fontId="144" fillId="0" borderId="36" applyNumberFormat="0" applyFill="0" applyAlignment="0" applyProtection="0"/>
    <xf numFmtId="0" fontId="146" fillId="0" borderId="0" applyNumberFormat="0" applyFill="0" applyBorder="0" applyAlignment="0" applyProtection="0"/>
    <xf numFmtId="0" fontId="147" fillId="86" borderId="32" applyNumberFormat="0" applyAlignment="0" applyProtection="0"/>
    <xf numFmtId="0" fontId="116" fillId="0" borderId="0" applyNumberFormat="0" applyFill="0" applyBorder="0" applyAlignment="0" applyProtection="0"/>
    <xf numFmtId="0" fontId="148" fillId="0" borderId="0" applyNumberFormat="0" applyFill="0" applyBorder="0" applyAlignment="0" applyProtection="0"/>
    <xf numFmtId="0" fontId="3" fillId="0" borderId="0" applyNumberFormat="0" applyFont="0" applyFill="0" applyBorder="0" applyProtection="0">
      <alignment horizontal="left" vertical="center"/>
    </xf>
    <xf numFmtId="0" fontId="66" fillId="39" borderId="0" applyBorder="0">
      <alignment horizontal="right" vertical="center"/>
    </xf>
    <xf numFmtId="0" fontId="66" fillId="39" borderId="0" applyBorder="0">
      <alignment horizontal="right" vertical="center"/>
    </xf>
    <xf numFmtId="0" fontId="66" fillId="0" borderId="0" applyBorder="0">
      <alignment horizontal="right" vertical="center"/>
    </xf>
    <xf numFmtId="4" fontId="3" fillId="0" borderId="0"/>
    <xf numFmtId="0" fontId="149" fillId="0" borderId="0"/>
    <xf numFmtId="0" fontId="3" fillId="58" borderId="0" applyNumberFormat="0" applyFont="0" applyBorder="0" applyAlignment="0" applyProtection="0"/>
    <xf numFmtId="0" fontId="116" fillId="0" borderId="0" applyNumberFormat="0" applyFill="0" applyBorder="0" applyAlignment="0" applyProtection="0"/>
    <xf numFmtId="0" fontId="117" fillId="67" borderId="0" applyNumberFormat="0" applyBorder="0" applyAlignment="0" applyProtection="0"/>
    <xf numFmtId="0" fontId="117" fillId="68" borderId="0" applyNumberFormat="0" applyBorder="0" applyAlignment="0" applyProtection="0"/>
    <xf numFmtId="0" fontId="117" fillId="69" borderId="0" applyNumberFormat="0" applyBorder="0" applyAlignment="0" applyProtection="0"/>
    <xf numFmtId="0" fontId="117" fillId="70" borderId="0" applyNumberFormat="0" applyBorder="0" applyAlignment="0" applyProtection="0"/>
    <xf numFmtId="0" fontId="66" fillId="0" borderId="27">
      <alignment horizontal="right" vertical="center"/>
    </xf>
    <xf numFmtId="0" fontId="113" fillId="39" borderId="27">
      <alignment horizontal="right" vertical="center"/>
    </xf>
    <xf numFmtId="0" fontId="117" fillId="71" borderId="0" applyNumberFormat="0" applyBorder="0" applyAlignment="0" applyProtection="0"/>
    <xf numFmtId="0" fontId="117" fillId="72" borderId="0" applyNumberFormat="0" applyBorder="0" applyAlignment="0" applyProtection="0"/>
    <xf numFmtId="0" fontId="117" fillId="73" borderId="0" applyNumberFormat="0" applyBorder="0" applyAlignment="0" applyProtection="0"/>
    <xf numFmtId="0" fontId="117" fillId="74" borderId="0" applyNumberFormat="0" applyBorder="0" applyAlignment="0" applyProtection="0"/>
    <xf numFmtId="0" fontId="117" fillId="75" borderId="0" applyNumberFormat="0" applyBorder="0" applyAlignment="0" applyProtection="0"/>
    <xf numFmtId="0" fontId="117" fillId="70" borderId="0" applyNumberFormat="0" applyBorder="0" applyAlignment="0" applyProtection="0"/>
    <xf numFmtId="0" fontId="117" fillId="73" borderId="0" applyNumberFormat="0" applyBorder="0" applyAlignment="0" applyProtection="0"/>
    <xf numFmtId="0" fontId="117" fillId="76" borderId="0" applyNumberFormat="0" applyBorder="0" applyAlignment="0" applyProtection="0"/>
    <xf numFmtId="0" fontId="119" fillId="77" borderId="0" applyNumberFormat="0" applyBorder="0" applyAlignment="0" applyProtection="0"/>
    <xf numFmtId="0" fontId="119" fillId="74" borderId="0" applyNumberFormat="0" applyBorder="0" applyAlignment="0" applyProtection="0"/>
    <xf numFmtId="0" fontId="119" fillId="75" borderId="0" applyNumberFormat="0" applyBorder="0" applyAlignment="0" applyProtection="0"/>
    <xf numFmtId="0" fontId="119" fillId="78" borderId="0" applyNumberFormat="0" applyBorder="0" applyAlignment="0" applyProtection="0"/>
    <xf numFmtId="0" fontId="119" fillId="79" borderId="0" applyNumberFormat="0" applyBorder="0" applyAlignment="0" applyProtection="0"/>
    <xf numFmtId="0" fontId="119" fillId="80" borderId="0" applyNumberFormat="0" applyBorder="0" applyAlignment="0" applyProtection="0"/>
    <xf numFmtId="0" fontId="119" fillId="81" borderId="0" applyNumberFormat="0" applyBorder="0" applyAlignment="0" applyProtection="0"/>
    <xf numFmtId="0" fontId="119" fillId="82" borderId="0" applyNumberFormat="0" applyBorder="0" applyAlignment="0" applyProtection="0"/>
    <xf numFmtId="0" fontId="119" fillId="83" borderId="0" applyNumberFormat="0" applyBorder="0" applyAlignment="0" applyProtection="0"/>
    <xf numFmtId="0" fontId="119" fillId="78" borderId="0" applyNumberFormat="0" applyBorder="0" applyAlignment="0" applyProtection="0"/>
    <xf numFmtId="0" fontId="119" fillId="79" borderId="0" applyNumberFormat="0" applyBorder="0" applyAlignment="0" applyProtection="0"/>
    <xf numFmtId="0" fontId="119" fillId="84" borderId="0" applyNumberFormat="0" applyBorder="0" applyAlignment="0" applyProtection="0"/>
    <xf numFmtId="0" fontId="121" fillId="68" borderId="0" applyNumberFormat="0" applyBorder="0" applyAlignment="0" applyProtection="0"/>
    <xf numFmtId="0" fontId="123" fillId="85" borderId="28" applyNumberFormat="0" applyAlignment="0" applyProtection="0"/>
    <xf numFmtId="0" fontId="124" fillId="86" borderId="32" applyNumberFormat="0" applyAlignment="0" applyProtection="0"/>
    <xf numFmtId="0" fontId="128" fillId="0" borderId="0" applyNumberFormat="0" applyFill="0" applyBorder="0" applyAlignment="0" applyProtection="0"/>
    <xf numFmtId="0" fontId="129" fillId="69" borderId="0" applyNumberFormat="0" applyBorder="0" applyAlignment="0" applyProtection="0"/>
    <xf numFmtId="0" fontId="131" fillId="0" borderId="33" applyNumberFormat="0" applyFill="0" applyAlignment="0" applyProtection="0"/>
    <xf numFmtId="0" fontId="132" fillId="0" borderId="34" applyNumberFormat="0" applyFill="0" applyAlignment="0" applyProtection="0"/>
    <xf numFmtId="0" fontId="133" fillId="0" borderId="35" applyNumberFormat="0" applyFill="0" applyAlignment="0" applyProtection="0"/>
    <xf numFmtId="0" fontId="133" fillId="0" borderId="0" applyNumberFormat="0" applyFill="0" applyBorder="0" applyAlignment="0" applyProtection="0"/>
    <xf numFmtId="0" fontId="134" fillId="72" borderId="28" applyNumberFormat="0" applyAlignment="0" applyProtection="0"/>
    <xf numFmtId="0" fontId="135" fillId="0" borderId="36" applyNumberFormat="0" applyFill="0" applyAlignment="0" applyProtection="0"/>
    <xf numFmtId="0" fontId="136" fillId="87" borderId="0" applyNumberFormat="0" applyBorder="0" applyAlignment="0" applyProtection="0"/>
    <xf numFmtId="0" fontId="3" fillId="0" borderId="0"/>
    <xf numFmtId="0" fontId="117" fillId="88" borderId="37" applyNumberFormat="0" applyFont="0" applyAlignment="0" applyProtection="0"/>
    <xf numFmtId="0" fontId="138" fillId="85" borderId="38" applyNumberFormat="0" applyAlignment="0" applyProtection="0"/>
    <xf numFmtId="0" fontId="140" fillId="0" borderId="0" applyNumberFormat="0" applyFill="0" applyBorder="0" applyAlignment="0" applyProtection="0"/>
    <xf numFmtId="0" fontId="141" fillId="0" borderId="39" applyNumberFormat="0" applyFill="0" applyAlignment="0" applyProtection="0"/>
    <xf numFmtId="0" fontId="146" fillId="0" borderId="0" applyNumberFormat="0" applyFill="0" applyBorder="0" applyAlignment="0" applyProtection="0"/>
    <xf numFmtId="0" fontId="150" fillId="0" borderId="0">
      <alignment horizontal="left" vertical="center" indent="1"/>
    </xf>
    <xf numFmtId="0" fontId="117" fillId="67" borderId="0" applyNumberFormat="0" applyBorder="0" applyAlignment="0" applyProtection="0"/>
    <xf numFmtId="0" fontId="117" fillId="68" borderId="0" applyNumberFormat="0" applyBorder="0" applyAlignment="0" applyProtection="0"/>
    <xf numFmtId="0" fontId="117" fillId="69" borderId="0" applyNumberFormat="0" applyBorder="0" applyAlignment="0" applyProtection="0"/>
    <xf numFmtId="0" fontId="117" fillId="70" borderId="0" applyNumberFormat="0" applyBorder="0" applyAlignment="0" applyProtection="0"/>
    <xf numFmtId="0" fontId="117" fillId="71" borderId="0" applyNumberFormat="0" applyBorder="0" applyAlignment="0" applyProtection="0"/>
    <xf numFmtId="0" fontId="117" fillId="72" borderId="0" applyNumberFormat="0" applyBorder="0" applyAlignment="0" applyProtection="0"/>
    <xf numFmtId="0" fontId="117" fillId="73" borderId="0" applyNumberFormat="0" applyBorder="0" applyAlignment="0" applyProtection="0"/>
    <xf numFmtId="0" fontId="117" fillId="74" borderId="0" applyNumberFormat="0" applyBorder="0" applyAlignment="0" applyProtection="0"/>
    <xf numFmtId="0" fontId="117" fillId="75" borderId="0" applyNumberFormat="0" applyBorder="0" applyAlignment="0" applyProtection="0"/>
    <xf numFmtId="0" fontId="117" fillId="70" borderId="0" applyNumberFormat="0" applyBorder="0" applyAlignment="0" applyProtection="0"/>
    <xf numFmtId="0" fontId="117" fillId="73" borderId="0" applyNumberFormat="0" applyBorder="0" applyAlignment="0" applyProtection="0"/>
    <xf numFmtId="0" fontId="117" fillId="76" borderId="0" applyNumberFormat="0" applyBorder="0" applyAlignment="0" applyProtection="0"/>
    <xf numFmtId="0" fontId="119" fillId="77" borderId="0" applyNumberFormat="0" applyBorder="0" applyAlignment="0" applyProtection="0"/>
    <xf numFmtId="0" fontId="119" fillId="74" borderId="0" applyNumberFormat="0" applyBorder="0" applyAlignment="0" applyProtection="0"/>
    <xf numFmtId="0" fontId="119" fillId="75" borderId="0" applyNumberFormat="0" applyBorder="0" applyAlignment="0" applyProtection="0"/>
    <xf numFmtId="0" fontId="119" fillId="78" borderId="0" applyNumberFormat="0" applyBorder="0" applyAlignment="0" applyProtection="0"/>
    <xf numFmtId="0" fontId="119" fillId="79" borderId="0" applyNumberFormat="0" applyBorder="0" applyAlignment="0" applyProtection="0"/>
    <xf numFmtId="0" fontId="119" fillId="80" borderId="0" applyNumberFormat="0" applyBorder="0" applyAlignment="0" applyProtection="0"/>
    <xf numFmtId="0" fontId="113" fillId="39" borderId="29">
      <alignment horizontal="right" vertical="center"/>
    </xf>
    <xf numFmtId="4" fontId="113" fillId="39" borderId="29">
      <alignment horizontal="right" vertical="center"/>
    </xf>
    <xf numFmtId="0" fontId="115" fillId="39" borderId="29">
      <alignment horizontal="right" vertical="center"/>
    </xf>
    <xf numFmtId="4" fontId="115" fillId="39" borderId="29">
      <alignment horizontal="right" vertical="center"/>
    </xf>
    <xf numFmtId="0" fontId="113" fillId="38" borderId="29">
      <alignment horizontal="right" vertical="center"/>
    </xf>
    <xf numFmtId="4" fontId="113" fillId="38" borderId="29">
      <alignment horizontal="right" vertical="center"/>
    </xf>
    <xf numFmtId="0" fontId="113" fillId="38" borderId="29">
      <alignment horizontal="right" vertical="center"/>
    </xf>
    <xf numFmtId="4" fontId="113" fillId="38" borderId="29">
      <alignment horizontal="right" vertical="center"/>
    </xf>
    <xf numFmtId="0" fontId="113" fillId="38" borderId="30">
      <alignment horizontal="right" vertical="center"/>
    </xf>
    <xf numFmtId="4" fontId="113" fillId="38" borderId="30">
      <alignment horizontal="right" vertical="center"/>
    </xf>
    <xf numFmtId="0" fontId="113" fillId="38" borderId="31">
      <alignment horizontal="right" vertical="center"/>
    </xf>
    <xf numFmtId="4" fontId="113" fillId="38" borderId="31">
      <alignment horizontal="right" vertical="center"/>
    </xf>
    <xf numFmtId="0" fontId="123" fillId="85" borderId="28" applyNumberFormat="0" applyAlignment="0" applyProtection="0"/>
    <xf numFmtId="0" fontId="66" fillId="38" borderId="45">
      <alignment horizontal="left" vertical="center" wrapText="1" indent="2"/>
    </xf>
    <xf numFmtId="0" fontId="66" fillId="0" borderId="45">
      <alignment horizontal="left" vertical="center" wrapText="1" indent="2"/>
    </xf>
    <xf numFmtId="0" fontId="66" fillId="39" borderId="30">
      <alignment horizontal="left" vertical="center"/>
    </xf>
    <xf numFmtId="0" fontId="128" fillId="0" borderId="0" applyNumberFormat="0" applyFill="0" applyBorder="0" applyAlignment="0" applyProtection="0"/>
    <xf numFmtId="0" fontId="134" fillId="72" borderId="28" applyNumberFormat="0" applyAlignment="0" applyProtection="0"/>
    <xf numFmtId="0" fontId="66" fillId="0" borderId="29">
      <alignment horizontal="right" vertical="center"/>
    </xf>
    <xf numFmtId="4" fontId="66" fillId="0" borderId="29">
      <alignment horizontal="right" vertical="center"/>
    </xf>
    <xf numFmtId="0" fontId="1" fillId="0" borderId="0"/>
    <xf numFmtId="0" fontId="66" fillId="0" borderId="29" applyNumberFormat="0" applyFill="0" applyAlignment="0" applyProtection="0"/>
    <xf numFmtId="0" fontId="138" fillId="85" borderId="38" applyNumberFormat="0" applyAlignment="0" applyProtection="0"/>
    <xf numFmtId="192" fontId="66" fillId="89" borderId="29" applyNumberFormat="0" applyFont="0" applyBorder="0" applyAlignment="0" applyProtection="0">
      <alignment horizontal="right" vertical="center"/>
    </xf>
    <xf numFmtId="0" fontId="66" fillId="58" borderId="29"/>
    <xf numFmtId="4" fontId="66" fillId="58" borderId="29"/>
    <xf numFmtId="0" fontId="141" fillId="0" borderId="39" applyNumberFormat="0" applyFill="0" applyAlignment="0" applyProtection="0"/>
    <xf numFmtId="0" fontId="146"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8" fillId="7" borderId="13" applyNumberFormat="0" applyAlignment="0" applyProtection="0"/>
    <xf numFmtId="0" fontId="66" fillId="39" borderId="0" applyBorder="0">
      <alignment horizontal="right" vertical="center"/>
    </xf>
    <xf numFmtId="0" fontId="66" fillId="39" borderId="0" applyBorder="0">
      <alignment horizontal="right" vertical="center"/>
    </xf>
    <xf numFmtId="0" fontId="66" fillId="0" borderId="0" applyBorder="0">
      <alignment horizontal="right" vertical="center"/>
    </xf>
    <xf numFmtId="0" fontId="3" fillId="0" borderId="0"/>
    <xf numFmtId="49" fontId="66" fillId="0" borderId="29" applyNumberFormat="0" applyFont="0" applyFill="0" applyBorder="0" applyProtection="0">
      <alignment horizontal="left" vertical="center" indent="2"/>
    </xf>
    <xf numFmtId="49" fontId="66" fillId="0" borderId="30" applyNumberFormat="0" applyFont="0" applyFill="0" applyBorder="0" applyProtection="0">
      <alignment horizontal="left" vertical="center" indent="5"/>
    </xf>
    <xf numFmtId="0" fontId="118" fillId="81" borderId="0" applyNumberFormat="0" applyBorder="0" applyAlignment="0" applyProtection="0"/>
    <xf numFmtId="0" fontId="118" fillId="82" borderId="0" applyNumberFormat="0" applyBorder="0" applyAlignment="0" applyProtection="0"/>
    <xf numFmtId="0" fontId="118" fillId="83" borderId="0" applyNumberFormat="0" applyBorder="0" applyAlignment="0" applyProtection="0"/>
    <xf numFmtId="0" fontId="118" fillId="78" borderId="0" applyNumberFormat="0" applyBorder="0" applyAlignment="0" applyProtection="0"/>
    <xf numFmtId="0" fontId="118" fillId="79" borderId="0" applyNumberFormat="0" applyBorder="0" applyAlignment="0" applyProtection="0"/>
    <xf numFmtId="0" fontId="118" fillId="84" borderId="0" applyNumberFormat="0" applyBorder="0" applyAlignment="0" applyProtection="0"/>
    <xf numFmtId="0" fontId="130" fillId="69" borderId="0" applyNumberFormat="0" applyBorder="0" applyAlignment="0" applyProtection="0"/>
    <xf numFmtId="4" fontId="3" fillId="0" borderId="0"/>
    <xf numFmtId="0" fontId="3" fillId="0" borderId="0"/>
    <xf numFmtId="0" fontId="1" fillId="0" borderId="0"/>
    <xf numFmtId="4" fontId="66" fillId="0" borderId="29" applyFill="0" applyBorder="0" applyProtection="0">
      <alignment horizontal="right" vertical="center"/>
    </xf>
    <xf numFmtId="49" fontId="77" fillId="0" borderId="29" applyNumberFormat="0" applyFill="0" applyBorder="0" applyProtection="0">
      <alignment horizontal="left" vertical="center"/>
    </xf>
    <xf numFmtId="0" fontId="3" fillId="58" borderId="0" applyNumberFormat="0" applyFont="0" applyBorder="0" applyAlignment="0" applyProtection="0"/>
    <xf numFmtId="0" fontId="139" fillId="68" borderId="0" applyNumberFormat="0" applyBorder="0" applyAlignment="0" applyProtection="0"/>
    <xf numFmtId="0" fontId="142" fillId="0" borderId="33" applyNumberFormat="0" applyFill="0" applyAlignment="0" applyProtection="0"/>
    <xf numFmtId="0" fontId="143" fillId="0" borderId="34" applyNumberFormat="0" applyFill="0" applyAlignment="0" applyProtection="0"/>
    <xf numFmtId="0" fontId="101" fillId="0" borderId="35" applyNumberFormat="0" applyFill="0" applyAlignment="0" applyProtection="0"/>
    <xf numFmtId="0" fontId="101" fillId="0" borderId="0" applyNumberFormat="0" applyFill="0" applyBorder="0" applyAlignment="0" applyProtection="0"/>
    <xf numFmtId="0" fontId="144" fillId="0" borderId="36" applyNumberFormat="0" applyFill="0" applyAlignment="0" applyProtection="0"/>
    <xf numFmtId="0" fontId="147" fillId="86" borderId="32" applyNumberFormat="0" applyAlignment="0" applyProtection="0"/>
    <xf numFmtId="0" fontId="116" fillId="0" borderId="0" applyNumberFormat="0" applyFill="0" applyBorder="0" applyAlignment="0" applyProtection="0"/>
    <xf numFmtId="0" fontId="38" fillId="7" borderId="13" applyNumberFormat="0" applyAlignment="0" applyProtection="0"/>
    <xf numFmtId="0" fontId="2" fillId="67" borderId="0" applyNumberFormat="0" applyBorder="0" applyAlignment="0" applyProtection="0"/>
    <xf numFmtId="0" fontId="2" fillId="68" borderId="0" applyNumberFormat="0" applyBorder="0" applyAlignment="0" applyProtection="0"/>
    <xf numFmtId="0" fontId="2" fillId="69" borderId="0" applyNumberFormat="0" applyBorder="0" applyAlignment="0" applyProtection="0"/>
    <xf numFmtId="0" fontId="2" fillId="70" borderId="0" applyNumberFormat="0" applyBorder="0" applyAlignment="0" applyProtection="0"/>
    <xf numFmtId="0" fontId="2" fillId="71" borderId="0" applyNumberFormat="0" applyBorder="0" applyAlignment="0" applyProtection="0"/>
    <xf numFmtId="0" fontId="2" fillId="72" borderId="0" applyNumberFormat="0" applyBorder="0" applyAlignment="0" applyProtection="0"/>
    <xf numFmtId="0" fontId="2" fillId="73" borderId="0" applyNumberFormat="0" applyBorder="0" applyAlignment="0" applyProtection="0"/>
    <xf numFmtId="0" fontId="2" fillId="74" borderId="0" applyNumberFormat="0" applyBorder="0" applyAlignment="0" applyProtection="0"/>
    <xf numFmtId="0" fontId="2" fillId="75" borderId="0" applyNumberFormat="0" applyBorder="0" applyAlignment="0" applyProtection="0"/>
    <xf numFmtId="0" fontId="2" fillId="70" borderId="0" applyNumberFormat="0" applyBorder="0" applyAlignment="0" applyProtection="0"/>
    <xf numFmtId="0" fontId="2" fillId="73" borderId="0" applyNumberFormat="0" applyBorder="0" applyAlignment="0" applyProtection="0"/>
    <xf numFmtId="0" fontId="2" fillId="76" borderId="0" applyNumberFormat="0" applyBorder="0" applyAlignment="0" applyProtection="0"/>
    <xf numFmtId="0" fontId="118" fillId="77" borderId="0" applyNumberFormat="0" applyBorder="0" applyAlignment="0" applyProtection="0"/>
    <xf numFmtId="0" fontId="118" fillId="74" borderId="0" applyNumberFormat="0" applyBorder="0" applyAlignment="0" applyProtection="0"/>
    <xf numFmtId="0" fontId="118" fillId="75" borderId="0" applyNumberFormat="0" applyBorder="0" applyAlignment="0" applyProtection="0"/>
    <xf numFmtId="0" fontId="118" fillId="78" borderId="0" applyNumberFormat="0" applyBorder="0" applyAlignment="0" applyProtection="0"/>
    <xf numFmtId="0" fontId="118" fillId="79" borderId="0" applyNumberFormat="0" applyBorder="0" applyAlignment="0" applyProtection="0"/>
    <xf numFmtId="0" fontId="118" fillId="80" borderId="0" applyNumberFormat="0" applyBorder="0" applyAlignment="0" applyProtection="0"/>
    <xf numFmtId="0" fontId="120" fillId="85" borderId="38" applyNumberFormat="0" applyAlignment="0" applyProtection="0"/>
    <xf numFmtId="0" fontId="122" fillId="85" borderId="28" applyNumberFormat="0" applyAlignment="0" applyProtection="0"/>
    <xf numFmtId="0" fontId="126" fillId="0" borderId="39" applyNumberFormat="0" applyFill="0" applyAlignment="0" applyProtection="0"/>
    <xf numFmtId="0" fontId="127" fillId="0" borderId="0" applyNumberFormat="0" applyFill="0" applyBorder="0" applyAlignment="0" applyProtection="0"/>
    <xf numFmtId="0" fontId="1" fillId="0" borderId="0"/>
    <xf numFmtId="0" fontId="145" fillId="0" borderId="0" applyNumberFormat="0" applyFill="0" applyBorder="0" applyAlignment="0" applyProtection="0"/>
    <xf numFmtId="0" fontId="1" fillId="0" borderId="0"/>
    <xf numFmtId="0" fontId="1" fillId="0" borderId="0"/>
    <xf numFmtId="0" fontId="1" fillId="0" borderId="0"/>
    <xf numFmtId="49" fontId="66" fillId="0" borderId="19" applyNumberFormat="0" applyFont="0" applyFill="0" applyBorder="0" applyProtection="0">
      <alignment horizontal="left" vertical="center" indent="2"/>
    </xf>
    <xf numFmtId="49" fontId="66" fillId="0" borderId="24" applyNumberFormat="0" applyFont="0" applyFill="0" applyBorder="0" applyProtection="0">
      <alignment horizontal="left" vertical="center" indent="5"/>
    </xf>
    <xf numFmtId="0" fontId="113" fillId="39" borderId="19">
      <alignment horizontal="right" vertical="center"/>
    </xf>
    <xf numFmtId="4" fontId="113" fillId="39" borderId="19">
      <alignment horizontal="right" vertical="center"/>
    </xf>
    <xf numFmtId="0" fontId="115" fillId="39" borderId="19">
      <alignment horizontal="right" vertical="center"/>
    </xf>
    <xf numFmtId="4" fontId="115" fillId="39" borderId="19">
      <alignment horizontal="right" vertical="center"/>
    </xf>
    <xf numFmtId="0" fontId="113" fillId="38" borderId="19">
      <alignment horizontal="right" vertical="center"/>
    </xf>
    <xf numFmtId="4" fontId="113" fillId="38" borderId="19">
      <alignment horizontal="right" vertical="center"/>
    </xf>
    <xf numFmtId="0" fontId="113" fillId="38" borderId="19">
      <alignment horizontal="right" vertical="center"/>
    </xf>
    <xf numFmtId="4" fontId="113" fillId="38" borderId="19">
      <alignment horizontal="right" vertical="center"/>
    </xf>
    <xf numFmtId="0" fontId="113" fillId="38" borderId="24">
      <alignment horizontal="right" vertical="center"/>
    </xf>
    <xf numFmtId="4" fontId="113" fillId="38" borderId="24">
      <alignment horizontal="right" vertical="center"/>
    </xf>
    <xf numFmtId="0" fontId="113" fillId="38" borderId="25">
      <alignment horizontal="right" vertical="center"/>
    </xf>
    <xf numFmtId="4" fontId="113" fillId="38" borderId="25">
      <alignment horizontal="right" vertical="center"/>
    </xf>
    <xf numFmtId="184" fontId="151" fillId="0" borderId="0" applyFont="0" applyFill="0" applyBorder="0" applyAlignment="0" applyProtection="0"/>
    <xf numFmtId="0" fontId="66" fillId="38" borderId="45">
      <alignment horizontal="left" vertical="center" wrapText="1" indent="2"/>
    </xf>
    <xf numFmtId="0" fontId="66" fillId="0" borderId="45">
      <alignment horizontal="left" vertical="center" wrapText="1" indent="2"/>
    </xf>
    <xf numFmtId="0" fontId="66" fillId="39" borderId="24">
      <alignment horizontal="left" vertical="center"/>
    </xf>
    <xf numFmtId="0" fontId="103" fillId="72" borderId="28" applyNumberFormat="0" applyAlignment="0" applyProtection="0"/>
    <xf numFmtId="0" fontId="66" fillId="0" borderId="19">
      <alignment horizontal="right" vertical="center"/>
    </xf>
    <xf numFmtId="4" fontId="66" fillId="0" borderId="19">
      <alignment horizontal="right" vertical="center"/>
    </xf>
    <xf numFmtId="0" fontId="151" fillId="0" borderId="0"/>
    <xf numFmtId="0" fontId="149" fillId="0" borderId="0"/>
    <xf numFmtId="0" fontId="149" fillId="0" borderId="0"/>
    <xf numFmtId="0" fontId="1" fillId="0" borderId="0"/>
    <xf numFmtId="0" fontId="1" fillId="0" borderId="0"/>
    <xf numFmtId="0" fontId="1" fillId="0" borderId="0"/>
    <xf numFmtId="0" fontId="1" fillId="0" borderId="0"/>
    <xf numFmtId="0" fontId="149" fillId="0" borderId="0"/>
    <xf numFmtId="0" fontId="3" fillId="0" borderId="0"/>
    <xf numFmtId="4" fontId="66" fillId="0" borderId="19" applyFill="0" applyBorder="0" applyProtection="0">
      <alignment horizontal="right" vertical="center"/>
    </xf>
    <xf numFmtId="49" fontId="77" fillId="0" borderId="19" applyNumberFormat="0" applyFill="0" applyBorder="0" applyProtection="0">
      <alignment horizontal="left" vertical="center"/>
    </xf>
    <xf numFmtId="0" fontId="66" fillId="0" borderId="19" applyNumberFormat="0" applyFill="0" applyAlignment="0" applyProtection="0"/>
    <xf numFmtId="0" fontId="151" fillId="35" borderId="0" applyNumberFormat="0" applyFont="0" applyBorder="0" applyAlignment="0" applyProtection="0"/>
    <xf numFmtId="192" fontId="66" fillId="89" borderId="19" applyNumberFormat="0" applyFont="0" applyBorder="0" applyAlignment="0" applyProtection="0">
      <alignment horizontal="right" vertical="center"/>
    </xf>
    <xf numFmtId="9" fontId="151" fillId="0" borderId="0" applyFont="0" applyFill="0" applyBorder="0" applyAlignment="0" applyProtection="0"/>
    <xf numFmtId="4" fontId="66" fillId="58" borderId="19"/>
    <xf numFmtId="0" fontId="66" fillId="38" borderId="45">
      <alignment horizontal="left" vertical="center" wrapText="1" indent="2"/>
    </xf>
    <xf numFmtId="0" fontId="66" fillId="0" borderId="45">
      <alignment horizontal="left" vertical="center" wrapText="1" indent="2"/>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6" fillId="38" borderId="45">
      <alignment horizontal="left" vertical="center" wrapText="1" indent="2"/>
    </xf>
    <xf numFmtId="0" fontId="66" fillId="0" borderId="45">
      <alignment horizontal="left" vertical="center" wrapText="1" indent="2"/>
    </xf>
    <xf numFmtId="4" fontId="113" fillId="38" borderId="29">
      <alignment horizontal="right" vertical="center"/>
    </xf>
    <xf numFmtId="0" fontId="66" fillId="58" borderId="29"/>
    <xf numFmtId="0" fontId="122" fillId="85" borderId="28" applyNumberFormat="0" applyAlignment="0" applyProtection="0"/>
    <xf numFmtId="0" fontId="113" fillId="39" borderId="29">
      <alignment horizontal="right" vertical="center"/>
    </xf>
    <xf numFmtId="0" fontId="66" fillId="0" borderId="29">
      <alignment horizontal="right" vertical="center"/>
    </xf>
    <xf numFmtId="0" fontId="141" fillId="0" borderId="39" applyNumberFormat="0" applyFill="0" applyAlignment="0" applyProtection="0"/>
    <xf numFmtId="0" fontId="66" fillId="39" borderId="30">
      <alignment horizontal="left" vertical="center"/>
    </xf>
    <xf numFmtId="0" fontId="134" fillId="72" borderId="28" applyNumberFormat="0" applyAlignment="0" applyProtection="0"/>
    <xf numFmtId="192" fontId="66" fillId="89" borderId="29" applyNumberFormat="0" applyFont="0" applyBorder="0" applyAlignment="0" applyProtection="0">
      <alignment horizontal="right" vertical="center"/>
    </xf>
    <xf numFmtId="0" fontId="117" fillId="88" borderId="37" applyNumberFormat="0" applyFont="0" applyAlignment="0" applyProtection="0"/>
    <xf numFmtId="0" fontId="66" fillId="0" borderId="45">
      <alignment horizontal="left" vertical="center" wrapText="1" indent="2"/>
    </xf>
    <xf numFmtId="4" fontId="66" fillId="58" borderId="29"/>
    <xf numFmtId="49" fontId="77" fillId="0" borderId="29" applyNumberFormat="0" applyFill="0" applyBorder="0" applyProtection="0">
      <alignment horizontal="left" vertical="center"/>
    </xf>
    <xf numFmtId="0" fontId="66" fillId="0" borderId="29">
      <alignment horizontal="right" vertical="center"/>
    </xf>
    <xf numFmtId="4" fontId="113" fillId="38" borderId="31">
      <alignment horizontal="right" vertical="center"/>
    </xf>
    <xf numFmtId="4" fontId="113" fillId="38" borderId="29">
      <alignment horizontal="right" vertical="center"/>
    </xf>
    <xf numFmtId="4" fontId="113" fillId="38" borderId="29">
      <alignment horizontal="right" vertical="center"/>
    </xf>
    <xf numFmtId="0" fontId="115" fillId="39" borderId="29">
      <alignment horizontal="right" vertical="center"/>
    </xf>
    <xf numFmtId="0" fontId="113" fillId="39" borderId="29">
      <alignment horizontal="right" vertical="center"/>
    </xf>
    <xf numFmtId="49" fontId="66" fillId="0" borderId="29" applyNumberFormat="0" applyFont="0" applyFill="0" applyBorder="0" applyProtection="0">
      <alignment horizontal="left" vertical="center" indent="2"/>
    </xf>
    <xf numFmtId="0" fontId="134" fillId="72" borderId="28" applyNumberFormat="0" applyAlignment="0" applyProtection="0"/>
    <xf numFmtId="0" fontId="120" fillId="85" borderId="38" applyNumberFormat="0" applyAlignment="0" applyProtection="0"/>
    <xf numFmtId="49" fontId="66" fillId="0" borderId="29" applyNumberFormat="0" applyFont="0" applyFill="0" applyBorder="0" applyProtection="0">
      <alignment horizontal="left" vertical="center" indent="2"/>
    </xf>
    <xf numFmtId="0" fontId="103" fillId="72" borderId="28" applyNumberFormat="0" applyAlignment="0" applyProtection="0"/>
    <xf numFmtId="4" fontId="66" fillId="0" borderId="29" applyFill="0" applyBorder="0" applyProtection="0">
      <alignment horizontal="right" vertical="center"/>
    </xf>
    <xf numFmtId="0" fontId="123" fillId="85" borderId="28" applyNumberFormat="0" applyAlignment="0" applyProtection="0"/>
    <xf numFmtId="0" fontId="141" fillId="0" borderId="39" applyNumberFormat="0" applyFill="0" applyAlignment="0" applyProtection="0"/>
    <xf numFmtId="0" fontId="138" fillId="85" borderId="38" applyNumberFormat="0" applyAlignment="0" applyProtection="0"/>
    <xf numFmtId="0" fontId="66" fillId="0" borderId="29" applyNumberFormat="0" applyFill="0" applyAlignment="0" applyProtection="0"/>
    <xf numFmtId="4" fontId="66" fillId="0" borderId="29">
      <alignment horizontal="right" vertical="center"/>
    </xf>
    <xf numFmtId="0" fontId="66" fillId="0" borderId="29">
      <alignment horizontal="right" vertical="center"/>
    </xf>
    <xf numFmtId="0" fontId="134" fillId="72" borderId="28" applyNumberFormat="0" applyAlignment="0" applyProtection="0"/>
    <xf numFmtId="0" fontId="120" fillId="85" borderId="38" applyNumberFormat="0" applyAlignment="0" applyProtection="0"/>
    <xf numFmtId="0" fontId="122" fillId="85" borderId="28" applyNumberFormat="0" applyAlignment="0" applyProtection="0"/>
    <xf numFmtId="0" fontId="66" fillId="38" borderId="45">
      <alignment horizontal="left" vertical="center" wrapText="1" indent="2"/>
    </xf>
    <xf numFmtId="0" fontId="123" fillId="85" borderId="28" applyNumberFormat="0" applyAlignment="0" applyProtection="0"/>
    <xf numFmtId="0" fontId="123" fillId="85" borderId="28" applyNumberFormat="0" applyAlignment="0" applyProtection="0"/>
    <xf numFmtId="4" fontId="113" fillId="38" borderId="30">
      <alignment horizontal="right" vertical="center"/>
    </xf>
    <xf numFmtId="0" fontId="113" fillId="38" borderId="30">
      <alignment horizontal="right" vertical="center"/>
    </xf>
    <xf numFmtId="0" fontId="113" fillId="38" borderId="29">
      <alignment horizontal="right" vertical="center"/>
    </xf>
    <xf numFmtId="4" fontId="115" fillId="39" borderId="29">
      <alignment horizontal="right" vertical="center"/>
    </xf>
    <xf numFmtId="0" fontId="103" fillId="72" borderId="28" applyNumberFormat="0" applyAlignment="0" applyProtection="0"/>
    <xf numFmtId="0" fontId="126" fillId="0" borderId="39" applyNumberFormat="0" applyFill="0" applyAlignment="0" applyProtection="0"/>
    <xf numFmtId="0" fontId="141" fillId="0" borderId="39" applyNumberFormat="0" applyFill="0" applyAlignment="0" applyProtection="0"/>
    <xf numFmtId="0" fontId="117" fillId="88" borderId="37" applyNumberFormat="0" applyFont="0" applyAlignment="0" applyProtection="0"/>
    <xf numFmtId="0" fontId="134" fillId="72" borderId="28" applyNumberFormat="0" applyAlignment="0" applyProtection="0"/>
    <xf numFmtId="49" fontId="77" fillId="0" borderId="29" applyNumberFormat="0" applyFill="0" applyBorder="0" applyProtection="0">
      <alignment horizontal="left" vertical="center"/>
    </xf>
    <xf numFmtId="0" fontId="66" fillId="38" borderId="45">
      <alignment horizontal="left" vertical="center" wrapText="1" indent="2"/>
    </xf>
    <xf numFmtId="0" fontId="123" fillId="85" borderId="28" applyNumberFormat="0" applyAlignment="0" applyProtection="0"/>
    <xf numFmtId="0" fontId="66" fillId="0" borderId="45">
      <alignment horizontal="left" vertical="center" wrapText="1" indent="2"/>
    </xf>
    <xf numFmtId="0" fontId="117" fillId="88" borderId="37" applyNumberFormat="0" applyFont="0" applyAlignment="0" applyProtection="0"/>
    <xf numFmtId="0" fontId="3" fillId="88" borderId="37" applyNumberFormat="0" applyFont="0" applyAlignment="0" applyProtection="0"/>
    <xf numFmtId="0" fontId="138" fillId="85" borderId="38" applyNumberFormat="0" applyAlignment="0" applyProtection="0"/>
    <xf numFmtId="0" fontId="141" fillId="0" borderId="39" applyNumberFormat="0" applyFill="0" applyAlignment="0" applyProtection="0"/>
    <xf numFmtId="4" fontId="66" fillId="58" borderId="29"/>
    <xf numFmtId="0" fontId="113" fillId="38" borderId="29">
      <alignment horizontal="right" vertical="center"/>
    </xf>
    <xf numFmtId="0" fontId="141" fillId="0" borderId="39" applyNumberFormat="0" applyFill="0" applyAlignment="0" applyProtection="0"/>
    <xf numFmtId="4" fontId="113" fillId="38" borderId="31">
      <alignment horizontal="right" vertical="center"/>
    </xf>
    <xf numFmtId="0" fontId="122" fillId="85" borderId="28" applyNumberFormat="0" applyAlignment="0" applyProtection="0"/>
    <xf numFmtId="0" fontId="113" fillId="38" borderId="30">
      <alignment horizontal="right" vertical="center"/>
    </xf>
    <xf numFmtId="0" fontId="123" fillId="85" borderId="28" applyNumberFormat="0" applyAlignment="0" applyProtection="0"/>
    <xf numFmtId="0" fontId="126" fillId="0" borderId="39" applyNumberFormat="0" applyFill="0" applyAlignment="0" applyProtection="0"/>
    <xf numFmtId="0" fontId="117" fillId="88" borderId="37" applyNumberFormat="0" applyFont="0" applyAlignment="0" applyProtection="0"/>
    <xf numFmtId="4" fontId="113" fillId="38" borderId="30">
      <alignment horizontal="right" vertical="center"/>
    </xf>
    <xf numFmtId="0" fontId="66" fillId="38" borderId="45">
      <alignment horizontal="left" vertical="center" wrapText="1" indent="2"/>
    </xf>
    <xf numFmtId="0" fontId="66" fillId="58" borderId="29"/>
    <xf numFmtId="192" fontId="66" fillId="89" borderId="29" applyNumberFormat="0" applyFont="0" applyBorder="0" applyAlignment="0" applyProtection="0">
      <alignment horizontal="right" vertical="center"/>
    </xf>
    <xf numFmtId="0" fontId="66" fillId="0" borderId="29" applyNumberFormat="0" applyFill="0" applyAlignment="0" applyProtection="0"/>
    <xf numFmtId="4" fontId="66" fillId="0" borderId="29" applyFill="0" applyBorder="0" applyProtection="0">
      <alignment horizontal="right" vertical="center"/>
    </xf>
    <xf numFmtId="4" fontId="113" fillId="39" borderId="29">
      <alignment horizontal="right" vertical="center"/>
    </xf>
    <xf numFmtId="0" fontId="126" fillId="0" borderId="39" applyNumberFormat="0" applyFill="0" applyAlignment="0" applyProtection="0"/>
    <xf numFmtId="49" fontId="77" fillId="0" borderId="29" applyNumberFormat="0" applyFill="0" applyBorder="0" applyProtection="0">
      <alignment horizontal="left" vertical="center"/>
    </xf>
    <xf numFmtId="49" fontId="66" fillId="0" borderId="30" applyNumberFormat="0" applyFont="0" applyFill="0" applyBorder="0" applyProtection="0">
      <alignment horizontal="left" vertical="center" indent="5"/>
    </xf>
    <xf numFmtId="0" fontId="66" fillId="39" borderId="30">
      <alignment horizontal="left" vertical="center"/>
    </xf>
    <xf numFmtId="0" fontId="123" fillId="85" borderId="28" applyNumberFormat="0" applyAlignment="0" applyProtection="0"/>
    <xf numFmtId="4" fontId="113" fillId="38" borderId="31">
      <alignment horizontal="right" vertical="center"/>
    </xf>
    <xf numFmtId="0" fontId="134" fillId="72" borderId="28" applyNumberFormat="0" applyAlignment="0" applyProtection="0"/>
    <xf numFmtId="0" fontId="134" fillId="72" borderId="28" applyNumberFormat="0" applyAlignment="0" applyProtection="0"/>
    <xf numFmtId="0" fontId="117" fillId="88" borderId="37" applyNumberFormat="0" applyFont="0" applyAlignment="0" applyProtection="0"/>
    <xf numFmtId="0" fontId="138" fillId="85" borderId="38" applyNumberFormat="0" applyAlignment="0" applyProtection="0"/>
    <xf numFmtId="0" fontId="141" fillId="0" borderId="39" applyNumberFormat="0" applyFill="0" applyAlignment="0" applyProtection="0"/>
    <xf numFmtId="0" fontId="113" fillId="38" borderId="29">
      <alignment horizontal="right" vertical="center"/>
    </xf>
    <xf numFmtId="0" fontId="3" fillId="88" borderId="37" applyNumberFormat="0" applyFont="0" applyAlignment="0" applyProtection="0"/>
    <xf numFmtId="4" fontId="66" fillId="0" borderId="29">
      <alignment horizontal="right" vertical="center"/>
    </xf>
    <xf numFmtId="0" fontId="141" fillId="0" borderId="39" applyNumberFormat="0" applyFill="0" applyAlignment="0" applyProtection="0"/>
    <xf numFmtId="0" fontId="113" fillId="38" borderId="29">
      <alignment horizontal="right" vertical="center"/>
    </xf>
    <xf numFmtId="0" fontId="113" fillId="38" borderId="29">
      <alignment horizontal="right" vertical="center"/>
    </xf>
    <xf numFmtId="4" fontId="115" fillId="39" borderId="29">
      <alignment horizontal="right" vertical="center"/>
    </xf>
    <xf numFmtId="0" fontId="113" fillId="39" borderId="29">
      <alignment horizontal="right" vertical="center"/>
    </xf>
    <xf numFmtId="4" fontId="113" fillId="39" borderId="29">
      <alignment horizontal="right" vertical="center"/>
    </xf>
    <xf numFmtId="0" fontId="115" fillId="39" borderId="29">
      <alignment horizontal="right" vertical="center"/>
    </xf>
    <xf numFmtId="4" fontId="115" fillId="39" borderId="29">
      <alignment horizontal="right" vertical="center"/>
    </xf>
    <xf numFmtId="0" fontId="113" fillId="38" borderId="29">
      <alignment horizontal="right" vertical="center"/>
    </xf>
    <xf numFmtId="4" fontId="113" fillId="38" borderId="29">
      <alignment horizontal="right" vertical="center"/>
    </xf>
    <xf numFmtId="0" fontId="113" fillId="38" borderId="29">
      <alignment horizontal="right" vertical="center"/>
    </xf>
    <xf numFmtId="4" fontId="113" fillId="38" borderId="29">
      <alignment horizontal="right" vertical="center"/>
    </xf>
    <xf numFmtId="0" fontId="113" fillId="38" borderId="30">
      <alignment horizontal="right" vertical="center"/>
    </xf>
    <xf numFmtId="4" fontId="113" fillId="38" borderId="30">
      <alignment horizontal="right" vertical="center"/>
    </xf>
    <xf numFmtId="0" fontId="113" fillId="38" borderId="31">
      <alignment horizontal="right" vertical="center"/>
    </xf>
    <xf numFmtId="4" fontId="113" fillId="38" borderId="31">
      <alignment horizontal="right" vertical="center"/>
    </xf>
    <xf numFmtId="0" fontId="123" fillId="85" borderId="28" applyNumberFormat="0" applyAlignment="0" applyProtection="0"/>
    <xf numFmtId="0" fontId="66" fillId="38" borderId="45">
      <alignment horizontal="left" vertical="center" wrapText="1" indent="2"/>
    </xf>
    <xf numFmtId="0" fontId="66" fillId="0" borderId="45">
      <alignment horizontal="left" vertical="center" wrapText="1" indent="2"/>
    </xf>
    <xf numFmtId="0" fontId="66" fillId="39" borderId="30">
      <alignment horizontal="left" vertical="center"/>
    </xf>
    <xf numFmtId="0" fontId="134" fillId="72" borderId="28" applyNumberFormat="0" applyAlignment="0" applyProtection="0"/>
    <xf numFmtId="0" fontId="66" fillId="0" borderId="29">
      <alignment horizontal="right" vertical="center"/>
    </xf>
    <xf numFmtId="4" fontId="66" fillId="0" borderId="29">
      <alignment horizontal="right" vertical="center"/>
    </xf>
    <xf numFmtId="0" fontId="66" fillId="0" borderId="29" applyNumberFormat="0" applyFill="0" applyAlignment="0" applyProtection="0"/>
    <xf numFmtId="0" fontId="138" fillId="85" borderId="38" applyNumberFormat="0" applyAlignment="0" applyProtection="0"/>
    <xf numFmtId="192" fontId="66" fillId="89" borderId="29" applyNumberFormat="0" applyFont="0" applyBorder="0" applyAlignment="0" applyProtection="0">
      <alignment horizontal="right" vertical="center"/>
    </xf>
    <xf numFmtId="0" fontId="66" fillId="58" borderId="29"/>
    <xf numFmtId="4" fontId="66" fillId="58" borderId="29"/>
    <xf numFmtId="0" fontId="141" fillId="0" borderId="39" applyNumberFormat="0" applyFill="0" applyAlignment="0" applyProtection="0"/>
    <xf numFmtId="0" fontId="3" fillId="88" borderId="37" applyNumberFormat="0" applyFont="0" applyAlignment="0" applyProtection="0"/>
    <xf numFmtId="0" fontId="117" fillId="88" borderId="37" applyNumberFormat="0" applyFont="0" applyAlignment="0" applyProtection="0"/>
    <xf numFmtId="0" fontId="66" fillId="0" borderId="29" applyNumberFormat="0" applyFill="0" applyAlignment="0" applyProtection="0"/>
    <xf numFmtId="0" fontId="126" fillId="0" borderId="39" applyNumberFormat="0" applyFill="0" applyAlignment="0" applyProtection="0"/>
    <xf numFmtId="0" fontId="141" fillId="0" borderId="39" applyNumberFormat="0" applyFill="0" applyAlignment="0" applyProtection="0"/>
    <xf numFmtId="0" fontId="103" fillId="72" borderId="28" applyNumberFormat="0" applyAlignment="0" applyProtection="0"/>
    <xf numFmtId="0" fontId="123" fillId="85" borderId="28" applyNumberFormat="0" applyAlignment="0" applyProtection="0"/>
    <xf numFmtId="4" fontId="115" fillId="39" borderId="29">
      <alignment horizontal="right" vertical="center"/>
    </xf>
    <xf numFmtId="0" fontId="113" fillId="39" borderId="29">
      <alignment horizontal="right" vertical="center"/>
    </xf>
    <xf numFmtId="192" fontId="66" fillId="89" borderId="29" applyNumberFormat="0" applyFont="0" applyBorder="0" applyAlignment="0" applyProtection="0">
      <alignment horizontal="right" vertical="center"/>
    </xf>
    <xf numFmtId="0" fontId="126" fillId="0" borderId="39" applyNumberFormat="0" applyFill="0" applyAlignment="0" applyProtection="0"/>
    <xf numFmtId="49" fontId="66" fillId="0" borderId="29" applyNumberFormat="0" applyFont="0" applyFill="0" applyBorder="0" applyProtection="0">
      <alignment horizontal="left" vertical="center" indent="2"/>
    </xf>
    <xf numFmtId="49" fontId="66" fillId="0" borderId="30" applyNumberFormat="0" applyFont="0" applyFill="0" applyBorder="0" applyProtection="0">
      <alignment horizontal="left" vertical="center" indent="5"/>
    </xf>
    <xf numFmtId="49" fontId="66" fillId="0" borderId="29" applyNumberFormat="0" applyFont="0" applyFill="0" applyBorder="0" applyProtection="0">
      <alignment horizontal="left" vertical="center" indent="2"/>
    </xf>
    <xf numFmtId="4" fontId="66" fillId="0" borderId="29" applyFill="0" applyBorder="0" applyProtection="0">
      <alignment horizontal="right" vertical="center"/>
    </xf>
    <xf numFmtId="49" fontId="77" fillId="0" borderId="29" applyNumberFormat="0" applyFill="0" applyBorder="0" applyProtection="0">
      <alignment horizontal="left" vertical="center"/>
    </xf>
    <xf numFmtId="0" fontId="66" fillId="0" borderId="45">
      <alignment horizontal="left" vertical="center" wrapText="1" indent="2"/>
    </xf>
    <xf numFmtId="0" fontId="138" fillId="85" borderId="38" applyNumberFormat="0" applyAlignment="0" applyProtection="0"/>
    <xf numFmtId="0" fontId="113" fillId="38" borderId="31">
      <alignment horizontal="right" vertical="center"/>
    </xf>
    <xf numFmtId="0" fontId="103" fillId="72" borderId="28" applyNumberFormat="0" applyAlignment="0" applyProtection="0"/>
    <xf numFmtId="0" fontId="113" fillId="38" borderId="31">
      <alignment horizontal="right" vertical="center"/>
    </xf>
    <xf numFmtId="4" fontId="113" fillId="38" borderId="29">
      <alignment horizontal="right" vertical="center"/>
    </xf>
    <xf numFmtId="0" fontId="113" fillId="38" borderId="29">
      <alignment horizontal="right" vertical="center"/>
    </xf>
    <xf numFmtId="0" fontId="120" fillId="85" borderId="38" applyNumberFormat="0" applyAlignment="0" applyProtection="0"/>
    <xf numFmtId="0" fontId="122" fillId="85" borderId="28" applyNumberFormat="0" applyAlignment="0" applyProtection="0"/>
    <xf numFmtId="0" fontId="126" fillId="0" borderId="39" applyNumberFormat="0" applyFill="0" applyAlignment="0" applyProtection="0"/>
    <xf numFmtId="0" fontId="66" fillId="58" borderId="29"/>
    <xf numFmtId="4" fontId="66" fillId="58" borderId="29"/>
    <xf numFmtId="4" fontId="113" fillId="38" borderId="29">
      <alignment horizontal="right" vertical="center"/>
    </xf>
    <xf numFmtId="0" fontId="115" fillId="39" borderId="29">
      <alignment horizontal="right" vertical="center"/>
    </xf>
    <xf numFmtId="0" fontId="103" fillId="72" borderId="28" applyNumberFormat="0" applyAlignment="0" applyProtection="0"/>
    <xf numFmtId="0" fontId="123" fillId="85" borderId="28" applyNumberFormat="0" applyAlignment="0" applyProtection="0"/>
    <xf numFmtId="4" fontId="66" fillId="0" borderId="29">
      <alignment horizontal="right" vertical="center"/>
    </xf>
    <xf numFmtId="0" fontId="66" fillId="38" borderId="45">
      <alignment horizontal="left" vertical="center" wrapText="1" indent="2"/>
    </xf>
    <xf numFmtId="0" fontId="66" fillId="0" borderId="45">
      <alignment horizontal="left" vertical="center" wrapText="1" indent="2"/>
    </xf>
    <xf numFmtId="0" fontId="138" fillId="85" borderId="38" applyNumberFormat="0" applyAlignment="0" applyProtection="0"/>
    <xf numFmtId="0" fontId="134" fillId="72" borderId="28" applyNumberFormat="0" applyAlignment="0" applyProtection="0"/>
    <xf numFmtId="0" fontId="122" fillId="85" borderId="28" applyNumberFormat="0" applyAlignment="0" applyProtection="0"/>
    <xf numFmtId="0" fontId="120" fillId="85" borderId="38" applyNumberFormat="0" applyAlignment="0" applyProtection="0"/>
    <xf numFmtId="0" fontId="113" fillId="38" borderId="31">
      <alignment horizontal="right" vertical="center"/>
    </xf>
    <xf numFmtId="0" fontId="115" fillId="39" borderId="29">
      <alignment horizontal="right" vertical="center"/>
    </xf>
    <xf numFmtId="4" fontId="113" fillId="39" borderId="29">
      <alignment horizontal="right" vertical="center"/>
    </xf>
    <xf numFmtId="4" fontId="113" fillId="38" borderId="29">
      <alignment horizontal="right" vertical="center"/>
    </xf>
    <xf numFmtId="49" fontId="66" fillId="0" borderId="30" applyNumberFormat="0" applyFont="0" applyFill="0" applyBorder="0" applyProtection="0">
      <alignment horizontal="left" vertical="center" indent="5"/>
    </xf>
    <xf numFmtId="4" fontId="66" fillId="0" borderId="29" applyFill="0" applyBorder="0" applyProtection="0">
      <alignment horizontal="right" vertical="center"/>
    </xf>
    <xf numFmtId="4" fontId="113" fillId="39" borderId="29">
      <alignment horizontal="right" vertical="center"/>
    </xf>
    <xf numFmtId="0" fontId="3" fillId="0" borderId="0"/>
    <xf numFmtId="0" fontId="134" fillId="72" borderId="28" applyNumberFormat="0" applyAlignment="0" applyProtection="0"/>
    <xf numFmtId="0" fontId="103" fillId="72" borderId="28" applyNumberFormat="0" applyAlignment="0" applyProtection="0"/>
    <xf numFmtId="0" fontId="122" fillId="85" borderId="28" applyNumberFormat="0" applyAlignment="0" applyProtection="0"/>
    <xf numFmtId="0" fontId="66" fillId="38" borderId="45">
      <alignment horizontal="left" vertical="center" wrapText="1" indent="2"/>
    </xf>
    <xf numFmtId="0" fontId="66" fillId="0" borderId="45">
      <alignment horizontal="left" vertical="center" wrapText="1" indent="2"/>
    </xf>
    <xf numFmtId="0" fontId="66" fillId="38" borderId="45">
      <alignment horizontal="left" vertical="center" wrapText="1" indent="2"/>
    </xf>
    <xf numFmtId="0" fontId="66" fillId="0" borderId="45">
      <alignment horizontal="left" vertical="center" wrapText="1" indent="2"/>
    </xf>
    <xf numFmtId="0" fontId="120" fillId="85" borderId="38" applyNumberFormat="0" applyAlignment="0" applyProtection="0"/>
    <xf numFmtId="0" fontId="122" fillId="85" borderId="28" applyNumberFormat="0" applyAlignment="0" applyProtection="0"/>
    <xf numFmtId="0" fontId="123" fillId="85" borderId="28" applyNumberFormat="0" applyAlignment="0" applyProtection="0"/>
    <xf numFmtId="0" fontId="103" fillId="72" borderId="28" applyNumberFormat="0" applyAlignment="0" applyProtection="0"/>
    <xf numFmtId="0" fontId="126" fillId="0" borderId="39" applyNumberFormat="0" applyFill="0" applyAlignment="0" applyProtection="0"/>
    <xf numFmtId="0" fontId="134" fillId="72" borderId="28" applyNumberFormat="0" applyAlignment="0" applyProtection="0"/>
    <xf numFmtId="0" fontId="117" fillId="88" borderId="37" applyNumberFormat="0" applyFont="0" applyAlignment="0" applyProtection="0"/>
    <xf numFmtId="0" fontId="3" fillId="88" borderId="37" applyNumberFormat="0" applyFont="0" applyAlignment="0" applyProtection="0"/>
    <xf numFmtId="0" fontId="138" fillId="85" borderId="38" applyNumberFormat="0" applyAlignment="0" applyProtection="0"/>
    <xf numFmtId="0" fontId="141" fillId="0" borderId="39" applyNumberFormat="0" applyFill="0" applyAlignment="0" applyProtection="0"/>
    <xf numFmtId="0" fontId="123" fillId="85" borderId="28" applyNumberFormat="0" applyAlignment="0" applyProtection="0"/>
    <xf numFmtId="0" fontId="134" fillId="72" borderId="28" applyNumberFormat="0" applyAlignment="0" applyProtection="0"/>
    <xf numFmtId="0" fontId="117" fillId="88" borderId="37" applyNumberFormat="0" applyFont="0" applyAlignment="0" applyProtection="0"/>
    <xf numFmtId="0" fontId="138" fillId="85" borderId="38" applyNumberFormat="0" applyAlignment="0" applyProtection="0"/>
    <xf numFmtId="0" fontId="141" fillId="0" borderId="39" applyNumberFormat="0" applyFill="0" applyAlignment="0" applyProtection="0"/>
    <xf numFmtId="0" fontId="113" fillId="38" borderId="24">
      <alignment horizontal="right" vertical="center"/>
    </xf>
    <xf numFmtId="4" fontId="113" fillId="38" borderId="24">
      <alignment horizontal="right" vertical="center"/>
    </xf>
    <xf numFmtId="0" fontId="113" fillId="38" borderId="25">
      <alignment horizontal="right" vertical="center"/>
    </xf>
    <xf numFmtId="4" fontId="113" fillId="38" borderId="25">
      <alignment horizontal="right" vertical="center"/>
    </xf>
    <xf numFmtId="0" fontId="123" fillId="85" borderId="28" applyNumberFormat="0" applyAlignment="0" applyProtection="0"/>
    <xf numFmtId="0" fontId="66" fillId="38" borderId="45">
      <alignment horizontal="left" vertical="center" wrapText="1" indent="2"/>
    </xf>
    <xf numFmtId="0" fontId="66" fillId="0" borderId="45">
      <alignment horizontal="left" vertical="center" wrapText="1" indent="2"/>
    </xf>
    <xf numFmtId="0" fontId="66" fillId="39" borderId="24">
      <alignment horizontal="left" vertical="center"/>
    </xf>
    <xf numFmtId="0" fontId="134" fillId="72" borderId="28" applyNumberFormat="0" applyAlignment="0" applyProtection="0"/>
    <xf numFmtId="0" fontId="138" fillId="85" borderId="38" applyNumberFormat="0" applyAlignment="0" applyProtection="0"/>
    <xf numFmtId="0" fontId="141" fillId="0" borderId="39" applyNumberFormat="0" applyFill="0" applyAlignment="0" applyProtection="0"/>
    <xf numFmtId="49" fontId="66" fillId="0" borderId="24" applyNumberFormat="0" applyFont="0" applyFill="0" applyBorder="0" applyProtection="0">
      <alignment horizontal="left" vertical="center" indent="5"/>
    </xf>
    <xf numFmtId="0" fontId="120" fillId="85" borderId="38" applyNumberFormat="0" applyAlignment="0" applyProtection="0"/>
    <xf numFmtId="0" fontId="122" fillId="85" borderId="28" applyNumberFormat="0" applyAlignment="0" applyProtection="0"/>
    <xf numFmtId="0" fontId="126" fillId="0" borderId="39" applyNumberFormat="0" applyFill="0" applyAlignment="0" applyProtection="0"/>
    <xf numFmtId="49" fontId="66" fillId="0" borderId="29" applyNumberFormat="0" applyFont="0" applyFill="0" applyBorder="0" applyProtection="0">
      <alignment horizontal="left" vertical="center" indent="2"/>
    </xf>
    <xf numFmtId="0" fontId="113" fillId="39" borderId="29">
      <alignment horizontal="right" vertical="center"/>
    </xf>
    <xf numFmtId="4" fontId="113" fillId="39" borderId="29">
      <alignment horizontal="right" vertical="center"/>
    </xf>
    <xf numFmtId="0" fontId="115" fillId="39" borderId="29">
      <alignment horizontal="right" vertical="center"/>
    </xf>
    <xf numFmtId="4" fontId="115" fillId="39" borderId="29">
      <alignment horizontal="right" vertical="center"/>
    </xf>
    <xf numFmtId="0" fontId="113" fillId="38" borderId="29">
      <alignment horizontal="right" vertical="center"/>
    </xf>
    <xf numFmtId="4" fontId="113" fillId="38" borderId="29">
      <alignment horizontal="right" vertical="center"/>
    </xf>
    <xf numFmtId="0" fontId="113" fillId="38" borderId="29">
      <alignment horizontal="right" vertical="center"/>
    </xf>
    <xf numFmtId="4" fontId="113" fillId="38" borderId="29">
      <alignment horizontal="right" vertical="center"/>
    </xf>
    <xf numFmtId="0" fontId="103" fillId="72" borderId="28" applyNumberFormat="0" applyAlignment="0" applyProtection="0"/>
    <xf numFmtId="0" fontId="66" fillId="0" borderId="29">
      <alignment horizontal="right" vertical="center"/>
    </xf>
    <xf numFmtId="4" fontId="66" fillId="0" borderId="29">
      <alignment horizontal="right" vertical="center"/>
    </xf>
    <xf numFmtId="4" fontId="66" fillId="0" borderId="29" applyFill="0" applyBorder="0" applyProtection="0">
      <alignment horizontal="right" vertical="center"/>
    </xf>
    <xf numFmtId="49" fontId="77" fillId="0" borderId="29" applyNumberFormat="0" applyFill="0" applyBorder="0" applyProtection="0">
      <alignment horizontal="left" vertical="center"/>
    </xf>
    <xf numFmtId="0" fontId="66" fillId="0" borderId="29" applyNumberFormat="0" applyFill="0" applyAlignment="0" applyProtection="0"/>
    <xf numFmtId="192" fontId="66" fillId="89" borderId="29" applyNumberFormat="0" applyFont="0" applyBorder="0" applyAlignment="0" applyProtection="0">
      <alignment horizontal="right" vertical="center"/>
    </xf>
    <xf numFmtId="0" fontId="66" fillId="58" borderId="29"/>
    <xf numFmtId="4" fontId="66" fillId="58" borderId="29"/>
    <xf numFmtId="4" fontId="113" fillId="38" borderId="29">
      <alignment horizontal="right" vertical="center"/>
    </xf>
    <xf numFmtId="0" fontId="66" fillId="58" borderId="29"/>
    <xf numFmtId="0" fontId="122" fillId="85" borderId="28" applyNumberFormat="0" applyAlignment="0" applyProtection="0"/>
    <xf numFmtId="0" fontId="113" fillId="39" borderId="29">
      <alignment horizontal="right" vertical="center"/>
    </xf>
    <xf numFmtId="0" fontId="66" fillId="0" borderId="29">
      <alignment horizontal="right" vertical="center"/>
    </xf>
    <xf numFmtId="0" fontId="141" fillId="0" borderId="39" applyNumberFormat="0" applyFill="0" applyAlignment="0" applyProtection="0"/>
    <xf numFmtId="0" fontId="66" fillId="39" borderId="30">
      <alignment horizontal="left" vertical="center"/>
    </xf>
    <xf numFmtId="0" fontId="134" fillId="72" borderId="28" applyNumberFormat="0" applyAlignment="0" applyProtection="0"/>
    <xf numFmtId="192" fontId="66" fillId="89" borderId="29" applyNumberFormat="0" applyFont="0" applyBorder="0" applyAlignment="0" applyProtection="0">
      <alignment horizontal="right" vertical="center"/>
    </xf>
    <xf numFmtId="0" fontId="117" fillId="88" borderId="37" applyNumberFormat="0" applyFont="0" applyAlignment="0" applyProtection="0"/>
    <xf numFmtId="0" fontId="66" fillId="0" borderId="45">
      <alignment horizontal="left" vertical="center" wrapText="1" indent="2"/>
    </xf>
    <xf numFmtId="4" fontId="66" fillId="58" borderId="29"/>
    <xf numFmtId="49" fontId="77" fillId="0" borderId="29" applyNumberFormat="0" applyFill="0" applyBorder="0" applyProtection="0">
      <alignment horizontal="left" vertical="center"/>
    </xf>
    <xf numFmtId="0" fontId="66" fillId="0" borderId="29">
      <alignment horizontal="right" vertical="center"/>
    </xf>
    <xf numFmtId="4" fontId="113" fillId="38" borderId="31">
      <alignment horizontal="right" vertical="center"/>
    </xf>
    <xf numFmtId="4" fontId="113" fillId="38" borderId="29">
      <alignment horizontal="right" vertical="center"/>
    </xf>
    <xf numFmtId="4" fontId="113" fillId="38" borderId="29">
      <alignment horizontal="right" vertical="center"/>
    </xf>
    <xf numFmtId="0" fontId="115" fillId="39" borderId="29">
      <alignment horizontal="right" vertical="center"/>
    </xf>
    <xf numFmtId="0" fontId="113" fillId="39" borderId="29">
      <alignment horizontal="right" vertical="center"/>
    </xf>
    <xf numFmtId="49" fontId="66" fillId="0" borderId="29" applyNumberFormat="0" applyFont="0" applyFill="0" applyBorder="0" applyProtection="0">
      <alignment horizontal="left" vertical="center" indent="2"/>
    </xf>
    <xf numFmtId="0" fontId="134" fillId="72" borderId="28" applyNumberFormat="0" applyAlignment="0" applyProtection="0"/>
    <xf numFmtId="0" fontId="120" fillId="85" borderId="38" applyNumberFormat="0" applyAlignment="0" applyProtection="0"/>
    <xf numFmtId="49" fontId="66" fillId="0" borderId="29" applyNumberFormat="0" applyFont="0" applyFill="0" applyBorder="0" applyProtection="0">
      <alignment horizontal="left" vertical="center" indent="2"/>
    </xf>
    <xf numFmtId="0" fontId="103" fillId="72" borderId="28" applyNumberFormat="0" applyAlignment="0" applyProtection="0"/>
    <xf numFmtId="4" fontId="66" fillId="0" borderId="29" applyFill="0" applyBorder="0" applyProtection="0">
      <alignment horizontal="right" vertical="center"/>
    </xf>
    <xf numFmtId="0" fontId="123" fillId="85" borderId="28" applyNumberFormat="0" applyAlignment="0" applyProtection="0"/>
    <xf numFmtId="0" fontId="141" fillId="0" borderId="39" applyNumberFormat="0" applyFill="0" applyAlignment="0" applyProtection="0"/>
    <xf numFmtId="0" fontId="138" fillId="85" borderId="38" applyNumberFormat="0" applyAlignment="0" applyProtection="0"/>
    <xf numFmtId="0" fontId="66" fillId="0" borderId="29" applyNumberFormat="0" applyFill="0" applyAlignment="0" applyProtection="0"/>
    <xf numFmtId="4" fontId="66" fillId="0" borderId="29">
      <alignment horizontal="right" vertical="center"/>
    </xf>
    <xf numFmtId="0" fontId="66" fillId="0" borderId="29">
      <alignment horizontal="right" vertical="center"/>
    </xf>
    <xf numFmtId="0" fontId="134" fillId="72" borderId="28" applyNumberFormat="0" applyAlignment="0" applyProtection="0"/>
    <xf numFmtId="0" fontId="120" fillId="85" borderId="38" applyNumberFormat="0" applyAlignment="0" applyProtection="0"/>
    <xf numFmtId="0" fontId="122" fillId="85" borderId="28" applyNumberFormat="0" applyAlignment="0" applyProtection="0"/>
    <xf numFmtId="0" fontId="66" fillId="38" borderId="45">
      <alignment horizontal="left" vertical="center" wrapText="1" indent="2"/>
    </xf>
    <xf numFmtId="0" fontId="123" fillId="85" borderId="28" applyNumberFormat="0" applyAlignment="0" applyProtection="0"/>
    <xf numFmtId="0" fontId="123" fillId="85" borderId="28" applyNumberFormat="0" applyAlignment="0" applyProtection="0"/>
    <xf numFmtId="4" fontId="113" fillId="38" borderId="30">
      <alignment horizontal="right" vertical="center"/>
    </xf>
    <xf numFmtId="0" fontId="113" fillId="38" borderId="30">
      <alignment horizontal="right" vertical="center"/>
    </xf>
    <xf numFmtId="0" fontId="113" fillId="38" borderId="29">
      <alignment horizontal="right" vertical="center"/>
    </xf>
    <xf numFmtId="4" fontId="115" fillId="39" borderId="29">
      <alignment horizontal="right" vertical="center"/>
    </xf>
    <xf numFmtId="0" fontId="103" fillId="72" borderId="28" applyNumberFormat="0" applyAlignment="0" applyProtection="0"/>
    <xf numFmtId="0" fontId="126" fillId="0" borderId="39" applyNumberFormat="0" applyFill="0" applyAlignment="0" applyProtection="0"/>
    <xf numFmtId="0" fontId="141" fillId="0" borderId="39" applyNumberFormat="0" applyFill="0" applyAlignment="0" applyProtection="0"/>
    <xf numFmtId="0" fontId="117" fillId="88" borderId="37" applyNumberFormat="0" applyFont="0" applyAlignment="0" applyProtection="0"/>
    <xf numFmtId="0" fontId="134" fillId="72" borderId="28" applyNumberFormat="0" applyAlignment="0" applyProtection="0"/>
    <xf numFmtId="49" fontId="77" fillId="0" borderId="29" applyNumberFormat="0" applyFill="0" applyBorder="0" applyProtection="0">
      <alignment horizontal="left" vertical="center"/>
    </xf>
    <xf numFmtId="0" fontId="66" fillId="38" borderId="45">
      <alignment horizontal="left" vertical="center" wrapText="1" indent="2"/>
    </xf>
    <xf numFmtId="0" fontId="123" fillId="85" borderId="28" applyNumberFormat="0" applyAlignment="0" applyProtection="0"/>
    <xf numFmtId="0" fontId="66" fillId="0" borderId="45">
      <alignment horizontal="left" vertical="center" wrapText="1" indent="2"/>
    </xf>
    <xf numFmtId="0" fontId="117" fillId="88" borderId="37" applyNumberFormat="0" applyFont="0" applyAlignment="0" applyProtection="0"/>
    <xf numFmtId="0" fontId="3" fillId="88" borderId="37" applyNumberFormat="0" applyFont="0" applyAlignment="0" applyProtection="0"/>
    <xf numFmtId="0" fontId="138" fillId="85" borderId="38" applyNumberFormat="0" applyAlignment="0" applyProtection="0"/>
    <xf numFmtId="0" fontId="141" fillId="0" borderId="39" applyNumberFormat="0" applyFill="0" applyAlignment="0" applyProtection="0"/>
    <xf numFmtId="4" fontId="66" fillId="58" borderId="29"/>
    <xf numFmtId="0" fontId="113" fillId="38" borderId="29">
      <alignment horizontal="right" vertical="center"/>
    </xf>
    <xf numFmtId="0" fontId="141" fillId="0" borderId="39" applyNumberFormat="0" applyFill="0" applyAlignment="0" applyProtection="0"/>
    <xf numFmtId="4" fontId="113" fillId="38" borderId="31">
      <alignment horizontal="right" vertical="center"/>
    </xf>
    <xf numFmtId="0" fontId="122" fillId="85" borderId="28" applyNumberFormat="0" applyAlignment="0" applyProtection="0"/>
    <xf numFmtId="0" fontId="113" fillId="38" borderId="30">
      <alignment horizontal="right" vertical="center"/>
    </xf>
    <xf numFmtId="0" fontId="123" fillId="85" borderId="28" applyNumberFormat="0" applyAlignment="0" applyProtection="0"/>
    <xf numFmtId="0" fontId="126" fillId="0" borderId="39" applyNumberFormat="0" applyFill="0" applyAlignment="0" applyProtection="0"/>
    <xf numFmtId="0" fontId="117" fillId="88" borderId="37" applyNumberFormat="0" applyFont="0" applyAlignment="0" applyProtection="0"/>
    <xf numFmtId="4" fontId="113" fillId="38" borderId="30">
      <alignment horizontal="right" vertical="center"/>
    </xf>
    <xf numFmtId="0" fontId="66" fillId="38" borderId="45">
      <alignment horizontal="left" vertical="center" wrapText="1" indent="2"/>
    </xf>
    <xf numFmtId="0" fontId="66" fillId="58" borderId="29"/>
    <xf numFmtId="192" fontId="66" fillId="89" borderId="29" applyNumberFormat="0" applyFont="0" applyBorder="0" applyAlignment="0" applyProtection="0">
      <alignment horizontal="right" vertical="center"/>
    </xf>
    <xf numFmtId="0" fontId="66" fillId="0" borderId="29" applyNumberFormat="0" applyFill="0" applyAlignment="0" applyProtection="0"/>
    <xf numFmtId="4" fontId="66" fillId="0" borderId="29" applyFill="0" applyBorder="0" applyProtection="0">
      <alignment horizontal="right" vertical="center"/>
    </xf>
    <xf numFmtId="4" fontId="113" fillId="39" borderId="29">
      <alignment horizontal="right" vertical="center"/>
    </xf>
    <xf numFmtId="0" fontId="126" fillId="0" borderId="39" applyNumberFormat="0" applyFill="0" applyAlignment="0" applyProtection="0"/>
    <xf numFmtId="49" fontId="77" fillId="0" borderId="29" applyNumberFormat="0" applyFill="0" applyBorder="0" applyProtection="0">
      <alignment horizontal="left" vertical="center"/>
    </xf>
    <xf numFmtId="49" fontId="66" fillId="0" borderId="30" applyNumberFormat="0" applyFont="0" applyFill="0" applyBorder="0" applyProtection="0">
      <alignment horizontal="left" vertical="center" indent="5"/>
    </xf>
    <xf numFmtId="0" fontId="66" fillId="39" borderId="30">
      <alignment horizontal="left" vertical="center"/>
    </xf>
    <xf numFmtId="0" fontId="123" fillId="85" borderId="28" applyNumberFormat="0" applyAlignment="0" applyProtection="0"/>
    <xf numFmtId="4" fontId="113" fillId="38" borderId="31">
      <alignment horizontal="right" vertical="center"/>
    </xf>
    <xf numFmtId="0" fontId="134" fillId="72" borderId="28" applyNumberFormat="0" applyAlignment="0" applyProtection="0"/>
    <xf numFmtId="0" fontId="134" fillId="72" borderId="28" applyNumberFormat="0" applyAlignment="0" applyProtection="0"/>
    <xf numFmtId="0" fontId="117" fillId="88" borderId="37" applyNumberFormat="0" applyFont="0" applyAlignment="0" applyProtection="0"/>
    <xf numFmtId="0" fontId="138" fillId="85" borderId="38" applyNumberFormat="0" applyAlignment="0" applyProtection="0"/>
    <xf numFmtId="0" fontId="141" fillId="0" borderId="39" applyNumberFormat="0" applyFill="0" applyAlignment="0" applyProtection="0"/>
    <xf numFmtId="0" fontId="113" fillId="38" borderId="29">
      <alignment horizontal="right" vertical="center"/>
    </xf>
    <xf numFmtId="0" fontId="3" fillId="88" borderId="37" applyNumberFormat="0" applyFont="0" applyAlignment="0" applyProtection="0"/>
    <xf numFmtId="4" fontId="66" fillId="0" borderId="29">
      <alignment horizontal="right" vertical="center"/>
    </xf>
    <xf numFmtId="0" fontId="141" fillId="0" borderId="39" applyNumberFormat="0" applyFill="0" applyAlignment="0" applyProtection="0"/>
    <xf numFmtId="0" fontId="113" fillId="38" borderId="29">
      <alignment horizontal="right" vertical="center"/>
    </xf>
    <xf numFmtId="0" fontId="113" fillId="38" borderId="29">
      <alignment horizontal="right" vertical="center"/>
    </xf>
    <xf numFmtId="4" fontId="115" fillId="39" borderId="29">
      <alignment horizontal="right" vertical="center"/>
    </xf>
    <xf numFmtId="0" fontId="113" fillId="39" borderId="29">
      <alignment horizontal="right" vertical="center"/>
    </xf>
    <xf numFmtId="4" fontId="113" fillId="39" borderId="29">
      <alignment horizontal="right" vertical="center"/>
    </xf>
    <xf numFmtId="0" fontId="115" fillId="39" borderId="29">
      <alignment horizontal="right" vertical="center"/>
    </xf>
    <xf numFmtId="4" fontId="115" fillId="39" borderId="29">
      <alignment horizontal="right" vertical="center"/>
    </xf>
    <xf numFmtId="0" fontId="113" fillId="38" borderId="29">
      <alignment horizontal="right" vertical="center"/>
    </xf>
    <xf numFmtId="4" fontId="113" fillId="38" borderId="29">
      <alignment horizontal="right" vertical="center"/>
    </xf>
    <xf numFmtId="0" fontId="113" fillId="38" borderId="29">
      <alignment horizontal="right" vertical="center"/>
    </xf>
    <xf numFmtId="4" fontId="113" fillId="38" borderId="29">
      <alignment horizontal="right" vertical="center"/>
    </xf>
    <xf numFmtId="0" fontId="113" fillId="38" borderId="30">
      <alignment horizontal="right" vertical="center"/>
    </xf>
    <xf numFmtId="4" fontId="113" fillId="38" borderId="30">
      <alignment horizontal="right" vertical="center"/>
    </xf>
    <xf numFmtId="0" fontId="113" fillId="38" borderId="31">
      <alignment horizontal="right" vertical="center"/>
    </xf>
    <xf numFmtId="4" fontId="113" fillId="38" borderId="31">
      <alignment horizontal="right" vertical="center"/>
    </xf>
    <xf numFmtId="0" fontId="123" fillId="85" borderId="28" applyNumberFormat="0" applyAlignment="0" applyProtection="0"/>
    <xf numFmtId="0" fontId="66" fillId="38" borderId="45">
      <alignment horizontal="left" vertical="center" wrapText="1" indent="2"/>
    </xf>
    <xf numFmtId="0" fontId="66" fillId="0" borderId="45">
      <alignment horizontal="left" vertical="center" wrapText="1" indent="2"/>
    </xf>
    <xf numFmtId="0" fontId="66" fillId="39" borderId="30">
      <alignment horizontal="left" vertical="center"/>
    </xf>
    <xf numFmtId="0" fontId="134" fillId="72" borderId="28" applyNumberFormat="0" applyAlignment="0" applyProtection="0"/>
    <xf numFmtId="0" fontId="66" fillId="0" borderId="29">
      <alignment horizontal="right" vertical="center"/>
    </xf>
    <xf numFmtId="4" fontId="66" fillId="0" borderId="29">
      <alignment horizontal="right" vertical="center"/>
    </xf>
    <xf numFmtId="0" fontId="66" fillId="0" borderId="29" applyNumberFormat="0" applyFill="0" applyAlignment="0" applyProtection="0"/>
    <xf numFmtId="0" fontId="138" fillId="85" borderId="38" applyNumberFormat="0" applyAlignment="0" applyProtection="0"/>
    <xf numFmtId="192" fontId="66" fillId="89" borderId="29" applyNumberFormat="0" applyFont="0" applyBorder="0" applyAlignment="0" applyProtection="0">
      <alignment horizontal="right" vertical="center"/>
    </xf>
    <xf numFmtId="0" fontId="66" fillId="58" borderId="29"/>
    <xf numFmtId="4" fontId="66" fillId="58" borderId="29"/>
    <xf numFmtId="0" fontId="141" fillId="0" borderId="39" applyNumberFormat="0" applyFill="0" applyAlignment="0" applyProtection="0"/>
    <xf numFmtId="0" fontId="3" fillId="88" borderId="37" applyNumberFormat="0" applyFont="0" applyAlignment="0" applyProtection="0"/>
    <xf numFmtId="0" fontId="117" fillId="88" borderId="37" applyNumberFormat="0" applyFont="0" applyAlignment="0" applyProtection="0"/>
    <xf numFmtId="0" fontId="66" fillId="0" borderId="29" applyNumberFormat="0" applyFill="0" applyAlignment="0" applyProtection="0"/>
    <xf numFmtId="0" fontId="126" fillId="0" borderId="39" applyNumberFormat="0" applyFill="0" applyAlignment="0" applyProtection="0"/>
    <xf numFmtId="0" fontId="141" fillId="0" borderId="39" applyNumberFormat="0" applyFill="0" applyAlignment="0" applyProtection="0"/>
    <xf numFmtId="0" fontId="103" fillId="72" borderId="28" applyNumberFormat="0" applyAlignment="0" applyProtection="0"/>
    <xf numFmtId="0" fontId="123" fillId="85" borderId="28" applyNumberFormat="0" applyAlignment="0" applyProtection="0"/>
    <xf numFmtId="4" fontId="115" fillId="39" borderId="29">
      <alignment horizontal="right" vertical="center"/>
    </xf>
    <xf numFmtId="0" fontId="113" fillId="39" borderId="29">
      <alignment horizontal="right" vertical="center"/>
    </xf>
    <xf numFmtId="192" fontId="66" fillId="89" borderId="29" applyNumberFormat="0" applyFont="0" applyBorder="0" applyAlignment="0" applyProtection="0">
      <alignment horizontal="right" vertical="center"/>
    </xf>
    <xf numFmtId="0" fontId="126" fillId="0" borderId="39" applyNumberFormat="0" applyFill="0" applyAlignment="0" applyProtection="0"/>
    <xf numFmtId="49" fontId="66" fillId="0" borderId="29" applyNumberFormat="0" applyFont="0" applyFill="0" applyBorder="0" applyProtection="0">
      <alignment horizontal="left" vertical="center" indent="2"/>
    </xf>
    <xf numFmtId="49" fontId="66" fillId="0" borderId="30" applyNumberFormat="0" applyFont="0" applyFill="0" applyBorder="0" applyProtection="0">
      <alignment horizontal="left" vertical="center" indent="5"/>
    </xf>
    <xf numFmtId="49" fontId="66" fillId="0" borderId="29" applyNumberFormat="0" applyFont="0" applyFill="0" applyBorder="0" applyProtection="0">
      <alignment horizontal="left" vertical="center" indent="2"/>
    </xf>
    <xf numFmtId="4" fontId="66" fillId="0" borderId="29" applyFill="0" applyBorder="0" applyProtection="0">
      <alignment horizontal="right" vertical="center"/>
    </xf>
    <xf numFmtId="49" fontId="77" fillId="0" borderId="29" applyNumberFormat="0" applyFill="0" applyBorder="0" applyProtection="0">
      <alignment horizontal="left" vertical="center"/>
    </xf>
    <xf numFmtId="0" fontId="66" fillId="0" borderId="45">
      <alignment horizontal="left" vertical="center" wrapText="1" indent="2"/>
    </xf>
    <xf numFmtId="0" fontId="138" fillId="85" borderId="38" applyNumberFormat="0" applyAlignment="0" applyProtection="0"/>
    <xf numFmtId="0" fontId="113" fillId="38" borderId="31">
      <alignment horizontal="right" vertical="center"/>
    </xf>
    <xf numFmtId="0" fontId="103" fillId="72" borderId="28" applyNumberFormat="0" applyAlignment="0" applyProtection="0"/>
    <xf numFmtId="0" fontId="113" fillId="38" borderId="31">
      <alignment horizontal="right" vertical="center"/>
    </xf>
    <xf numFmtId="4" fontId="113" fillId="38" borderId="29">
      <alignment horizontal="right" vertical="center"/>
    </xf>
    <xf numFmtId="0" fontId="113" fillId="38" borderId="29">
      <alignment horizontal="right" vertical="center"/>
    </xf>
    <xf numFmtId="0" fontId="120" fillId="85" borderId="38" applyNumberFormat="0" applyAlignment="0" applyProtection="0"/>
    <xf numFmtId="0" fontId="122" fillId="85" borderId="28" applyNumberFormat="0" applyAlignment="0" applyProtection="0"/>
    <xf numFmtId="0" fontId="126" fillId="0" borderId="39" applyNumberFormat="0" applyFill="0" applyAlignment="0" applyProtection="0"/>
    <xf numFmtId="0" fontId="66" fillId="58" borderId="29"/>
    <xf numFmtId="4" fontId="66" fillId="58" borderId="29"/>
    <xf numFmtId="4" fontId="113" fillId="38" borderId="29">
      <alignment horizontal="right" vertical="center"/>
    </xf>
    <xf numFmtId="0" fontId="115" fillId="39" borderId="29">
      <alignment horizontal="right" vertical="center"/>
    </xf>
    <xf numFmtId="0" fontId="103" fillId="72" borderId="28" applyNumberFormat="0" applyAlignment="0" applyProtection="0"/>
    <xf numFmtId="0" fontId="123" fillId="85" borderId="28" applyNumberFormat="0" applyAlignment="0" applyProtection="0"/>
    <xf numFmtId="4" fontId="66" fillId="0" borderId="29">
      <alignment horizontal="right" vertical="center"/>
    </xf>
    <xf numFmtId="0" fontId="66" fillId="38" borderId="45">
      <alignment horizontal="left" vertical="center" wrapText="1" indent="2"/>
    </xf>
    <xf numFmtId="0" fontId="66" fillId="0" borderId="45">
      <alignment horizontal="left" vertical="center" wrapText="1" indent="2"/>
    </xf>
    <xf numFmtId="0" fontId="138" fillId="85" borderId="38" applyNumberFormat="0" applyAlignment="0" applyProtection="0"/>
    <xf numFmtId="0" fontId="134" fillId="72" borderId="28" applyNumberFormat="0" applyAlignment="0" applyProtection="0"/>
    <xf numFmtId="0" fontId="122" fillId="85" borderId="28" applyNumberFormat="0" applyAlignment="0" applyProtection="0"/>
    <xf numFmtId="0" fontId="120" fillId="85" borderId="38" applyNumberFormat="0" applyAlignment="0" applyProtection="0"/>
    <xf numFmtId="0" fontId="113" fillId="38" borderId="31">
      <alignment horizontal="right" vertical="center"/>
    </xf>
    <xf numFmtId="0" fontId="115" fillId="39" borderId="29">
      <alignment horizontal="right" vertical="center"/>
    </xf>
    <xf numFmtId="4" fontId="113" fillId="39" borderId="29">
      <alignment horizontal="right" vertical="center"/>
    </xf>
    <xf numFmtId="4" fontId="113" fillId="38" borderId="29">
      <alignment horizontal="right" vertical="center"/>
    </xf>
    <xf numFmtId="49" fontId="66" fillId="0" borderId="30" applyNumberFormat="0" applyFont="0" applyFill="0" applyBorder="0" applyProtection="0">
      <alignment horizontal="left" vertical="center" indent="5"/>
    </xf>
    <xf numFmtId="4" fontId="66" fillId="0" borderId="29" applyFill="0" applyBorder="0" applyProtection="0">
      <alignment horizontal="right" vertical="center"/>
    </xf>
    <xf numFmtId="4" fontId="113" fillId="39" borderId="29">
      <alignment horizontal="right" vertical="center"/>
    </xf>
    <xf numFmtId="0" fontId="134" fillId="72" borderId="28" applyNumberFormat="0" applyAlignment="0" applyProtection="0"/>
    <xf numFmtId="0" fontId="103" fillId="72" borderId="28" applyNumberFormat="0" applyAlignment="0" applyProtection="0"/>
    <xf numFmtId="0" fontId="122" fillId="85" borderId="28" applyNumberFormat="0" applyAlignment="0" applyProtection="0"/>
    <xf numFmtId="0" fontId="66" fillId="38" borderId="45">
      <alignment horizontal="left" vertical="center" wrapText="1" indent="2"/>
    </xf>
    <xf numFmtId="0" fontId="66" fillId="0" borderId="45">
      <alignment horizontal="left" vertical="center" wrapText="1" indent="2"/>
    </xf>
    <xf numFmtId="0" fontId="66" fillId="38" borderId="45">
      <alignment horizontal="left" vertical="center" wrapText="1" indent="2"/>
    </xf>
    <xf numFmtId="0" fontId="1" fillId="0" borderId="0"/>
    <xf numFmtId="0" fontId="39" fillId="8" borderId="14" applyNumberFormat="0" applyAlignment="0" applyProtection="0"/>
    <xf numFmtId="0" fontId="40" fillId="8" borderId="13" applyNumberFormat="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1" fillId="12" borderId="0" applyNumberFormat="0" applyBorder="0" applyAlignment="0" applyProtection="0"/>
    <xf numFmtId="0" fontId="1" fillId="13" borderId="0" applyNumberFormat="0" applyBorder="0" applyAlignment="0" applyProtection="0"/>
    <xf numFmtId="0" fontId="44" fillId="14"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4" fillId="18"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4" fillId="22"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4" fillId="26"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4" fillId="30"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4" fillId="34" borderId="0" applyNumberFormat="0" applyBorder="0" applyAlignment="0" applyProtection="0"/>
    <xf numFmtId="0" fontId="1" fillId="32" borderId="0" applyNumberFormat="0" applyBorder="0" applyAlignment="0" applyProtection="0"/>
    <xf numFmtId="0" fontId="1" fillId="20" borderId="0" applyNumberFormat="0" applyBorder="0" applyAlignment="0" applyProtection="0"/>
    <xf numFmtId="0" fontId="39" fillId="8" borderId="14" applyNumberFormat="0" applyAlignment="0" applyProtection="0"/>
    <xf numFmtId="0" fontId="44" fillId="26" borderId="0" applyNumberFormat="0" applyBorder="0" applyAlignment="0" applyProtection="0"/>
    <xf numFmtId="0" fontId="41" fillId="0" borderId="0" applyNumberFormat="0" applyFill="0" applyBorder="0" applyAlignment="0" applyProtection="0"/>
    <xf numFmtId="0" fontId="1" fillId="12" borderId="0" applyNumberFormat="0" applyBorder="0" applyAlignment="0" applyProtection="0"/>
    <xf numFmtId="0" fontId="44" fillId="18" borderId="0" applyNumberFormat="0" applyBorder="0" applyAlignment="0" applyProtection="0"/>
    <xf numFmtId="0" fontId="1" fillId="25" borderId="0" applyNumberFormat="0" applyBorder="0" applyAlignment="0" applyProtection="0"/>
    <xf numFmtId="0" fontId="44" fillId="14" borderId="0" applyNumberFormat="0" applyBorder="0" applyAlignment="0" applyProtection="0"/>
    <xf numFmtId="0" fontId="43" fillId="0" borderId="18" applyNumberFormat="0" applyFill="0" applyAlignment="0" applyProtection="0"/>
    <xf numFmtId="0" fontId="1" fillId="29"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6" borderId="0" applyNumberFormat="0" applyBorder="0" applyAlignment="0" applyProtection="0"/>
    <xf numFmtId="0" fontId="44" fillId="30" borderId="0" applyNumberFormat="0" applyBorder="0" applyAlignment="0" applyProtection="0"/>
    <xf numFmtId="0" fontId="1" fillId="17" borderId="0" applyNumberFormat="0" applyBorder="0" applyAlignment="0" applyProtection="0"/>
    <xf numFmtId="0" fontId="1" fillId="24" borderId="0" applyNumberFormat="0" applyBorder="0" applyAlignment="0" applyProtection="0"/>
    <xf numFmtId="0" fontId="44" fillId="34" borderId="0" applyNumberFormat="0" applyBorder="0" applyAlignment="0" applyProtection="0"/>
    <xf numFmtId="0" fontId="1" fillId="13" borderId="0" applyNumberFormat="0" applyBorder="0" applyAlignment="0" applyProtection="0"/>
    <xf numFmtId="0" fontId="42" fillId="0" borderId="0" applyNumberFormat="0" applyFill="0" applyBorder="0" applyAlignment="0" applyProtection="0"/>
    <xf numFmtId="0" fontId="44" fillId="22" borderId="0" applyNumberFormat="0" applyBorder="0" applyAlignment="0" applyProtection="0"/>
    <xf numFmtId="0" fontId="1" fillId="28" borderId="0" applyNumberFormat="0" applyBorder="0" applyAlignment="0" applyProtection="0"/>
    <xf numFmtId="0" fontId="110" fillId="0" borderId="0"/>
    <xf numFmtId="0" fontId="111" fillId="0" borderId="0"/>
    <xf numFmtId="0" fontId="99" fillId="43" borderId="61" applyNumberFormat="0" applyFont="0" applyAlignment="0" applyProtection="0"/>
    <xf numFmtId="0" fontId="97" fillId="35" borderId="73" applyNumberFormat="0" applyAlignment="0" applyProtection="0"/>
    <xf numFmtId="0" fontId="99" fillId="43" borderId="61" applyNumberFormat="0" applyFont="0" applyAlignment="0" applyProtection="0"/>
    <xf numFmtId="0" fontId="99" fillId="43" borderId="61" applyNumberFormat="0" applyFont="0" applyAlignment="0" applyProtection="0"/>
    <xf numFmtId="4" fontId="113" fillId="38" borderId="65">
      <alignment horizontal="right" vertical="center"/>
    </xf>
    <xf numFmtId="4" fontId="113" fillId="38" borderId="64">
      <alignment horizontal="right" vertical="center"/>
    </xf>
    <xf numFmtId="0" fontId="123" fillId="85" borderId="57" applyNumberFormat="0" applyAlignment="0" applyProtection="0"/>
    <xf numFmtId="4" fontId="113" fillId="38" borderId="60">
      <alignment horizontal="right" vertical="center"/>
    </xf>
    <xf numFmtId="0" fontId="113" fillId="38" borderId="60">
      <alignment horizontal="right" vertical="center"/>
    </xf>
    <xf numFmtId="4" fontId="113" fillId="38" borderId="59">
      <alignment horizontal="right" vertical="center"/>
    </xf>
    <xf numFmtId="0" fontId="113" fillId="38" borderId="59">
      <alignment horizontal="right" vertical="center"/>
    </xf>
    <xf numFmtId="4" fontId="113" fillId="38" borderId="58">
      <alignment horizontal="right" vertical="center"/>
    </xf>
    <xf numFmtId="0" fontId="113" fillId="38" borderId="58">
      <alignment horizontal="right" vertical="center"/>
    </xf>
    <xf numFmtId="4" fontId="113" fillId="38" borderId="58">
      <alignment horizontal="right" vertical="center"/>
    </xf>
    <xf numFmtId="0" fontId="113" fillId="38" borderId="58">
      <alignment horizontal="right" vertical="center"/>
    </xf>
    <xf numFmtId="4" fontId="115" fillId="39" borderId="58">
      <alignment horizontal="right" vertical="center"/>
    </xf>
    <xf numFmtId="0" fontId="115" fillId="39" borderId="58">
      <alignment horizontal="right" vertical="center"/>
    </xf>
    <xf numFmtId="4" fontId="113" fillId="39" borderId="58">
      <alignment horizontal="right" vertical="center"/>
    </xf>
    <xf numFmtId="49" fontId="66" fillId="0" borderId="65" applyNumberFormat="0" applyFont="0" applyFill="0" applyBorder="0" applyProtection="0">
      <alignment horizontal="left" vertical="center" indent="2"/>
    </xf>
    <xf numFmtId="0" fontId="113" fillId="38" borderId="65">
      <alignment horizontal="right" vertical="center"/>
    </xf>
    <xf numFmtId="0" fontId="113" fillId="38" borderId="66">
      <alignment horizontal="right" vertical="center"/>
    </xf>
    <xf numFmtId="0" fontId="134" fillId="72" borderId="57" applyNumberFormat="0" applyAlignment="0" applyProtection="0"/>
    <xf numFmtId="0" fontId="113" fillId="38" borderId="65">
      <alignment horizontal="right" vertical="center"/>
    </xf>
    <xf numFmtId="0" fontId="66" fillId="0" borderId="65">
      <alignment horizontal="right" vertical="center"/>
    </xf>
    <xf numFmtId="0" fontId="113" fillId="38" borderId="64">
      <alignment horizontal="right" vertical="center"/>
    </xf>
    <xf numFmtId="0" fontId="1" fillId="17" borderId="0" applyNumberFormat="0" applyBorder="0" applyAlignment="0" applyProtection="0"/>
    <xf numFmtId="0" fontId="1" fillId="25" borderId="0" applyNumberFormat="0" applyBorder="0" applyAlignment="0" applyProtection="0"/>
    <xf numFmtId="0" fontId="1" fillId="24" borderId="0" applyNumberFormat="0" applyBorder="0" applyAlignment="0" applyProtection="0"/>
    <xf numFmtId="0" fontId="1" fillId="12" borderId="0" applyNumberFormat="0" applyBorder="0" applyAlignment="0" applyProtection="0"/>
    <xf numFmtId="0" fontId="43" fillId="0" borderId="18" applyNumberFormat="0" applyFill="0" applyAlignment="0" applyProtection="0"/>
    <xf numFmtId="0" fontId="41" fillId="0" borderId="0" applyNumberFormat="0" applyFill="0" applyBorder="0" applyAlignment="0" applyProtection="0"/>
    <xf numFmtId="0" fontId="99" fillId="43" borderId="72" applyNumberFormat="0" applyFont="0" applyAlignment="0" applyProtection="0"/>
    <xf numFmtId="0" fontId="99" fillId="43" borderId="72" applyNumberFormat="0" applyFont="0" applyAlignment="0" applyProtection="0"/>
    <xf numFmtId="4" fontId="113" fillId="38" borderId="65">
      <alignment horizontal="right" vertical="center"/>
    </xf>
    <xf numFmtId="0" fontId="102" fillId="38" borderId="67" applyNumberFormat="0" applyAlignment="0" applyProtection="0"/>
    <xf numFmtId="0" fontId="99" fillId="43" borderId="61" applyNumberFormat="0" applyFont="0" applyAlignment="0" applyProtection="0"/>
    <xf numFmtId="0" fontId="123" fillId="85" borderId="67" applyNumberFormat="0" applyAlignment="0" applyProtection="0"/>
    <xf numFmtId="0" fontId="103" fillId="72" borderId="67" applyNumberFormat="0" applyAlignment="0" applyProtection="0"/>
    <xf numFmtId="0" fontId="113" fillId="39" borderId="58">
      <alignment horizontal="right" vertical="center"/>
    </xf>
    <xf numFmtId="0" fontId="1" fillId="13" borderId="0" applyNumberFormat="0" applyBorder="0" applyAlignment="0" applyProtection="0"/>
    <xf numFmtId="0" fontId="102" fillId="38" borderId="67" applyNumberFormat="0" applyAlignment="0" applyProtection="0"/>
    <xf numFmtId="0" fontId="84" fillId="35" borderId="67" applyNumberFormat="0" applyAlignment="0" applyProtection="0"/>
    <xf numFmtId="0" fontId="102" fillId="38" borderId="67" applyNumberFormat="0" applyAlignment="0" applyProtection="0"/>
    <xf numFmtId="0" fontId="66" fillId="58" borderId="58"/>
    <xf numFmtId="192" fontId="66" fillId="89" borderId="58" applyNumberFormat="0" applyFont="0" applyBorder="0" applyAlignment="0" applyProtection="0">
      <alignment horizontal="right" vertical="center"/>
    </xf>
    <xf numFmtId="0" fontId="138" fillId="85" borderId="62" applyNumberFormat="0" applyAlignment="0" applyProtection="0"/>
    <xf numFmtId="0" fontId="66" fillId="0" borderId="58" applyNumberFormat="0" applyFill="0" applyAlignment="0" applyProtection="0"/>
    <xf numFmtId="0" fontId="66" fillId="0" borderId="58">
      <alignment horizontal="right" vertical="center"/>
    </xf>
    <xf numFmtId="0" fontId="134" fillId="72" borderId="57" applyNumberFormat="0" applyAlignment="0" applyProtection="0"/>
    <xf numFmtId="0" fontId="66" fillId="58" borderId="65"/>
    <xf numFmtId="0" fontId="66" fillId="39" borderId="59">
      <alignment horizontal="left" vertical="center"/>
    </xf>
    <xf numFmtId="4" fontId="66" fillId="0" borderId="65" applyFill="0" applyBorder="0" applyProtection="0">
      <alignment horizontal="right" vertical="center"/>
    </xf>
    <xf numFmtId="0" fontId="66" fillId="0" borderId="65" applyNumberFormat="0" applyFill="0" applyAlignment="0" applyProtection="0"/>
    <xf numFmtId="192" fontId="66" fillId="89" borderId="65" applyNumberFormat="0" applyFont="0" applyBorder="0" applyAlignment="0" applyProtection="0">
      <alignment horizontal="right" vertical="center"/>
    </xf>
    <xf numFmtId="0" fontId="141" fillId="0" borderId="63" applyNumberFormat="0" applyFill="0" applyAlignment="0" applyProtection="0"/>
    <xf numFmtId="0" fontId="138" fillId="85" borderId="62" applyNumberFormat="0" applyAlignment="0" applyProtection="0"/>
    <xf numFmtId="0" fontId="117" fillId="88" borderId="61" applyNumberFormat="0" applyFont="0" applyAlignment="0" applyProtection="0"/>
    <xf numFmtId="0" fontId="134" fillId="72" borderId="57" applyNumberFormat="0" applyAlignment="0" applyProtection="0"/>
    <xf numFmtId="4" fontId="66" fillId="0" borderId="65" applyFill="0" applyBorder="0" applyProtection="0">
      <alignment horizontal="right" vertical="center"/>
    </xf>
    <xf numFmtId="0" fontId="123" fillId="85" borderId="57" applyNumberFormat="0" applyAlignment="0" applyProtection="0"/>
    <xf numFmtId="0" fontId="113" fillId="39" borderId="68">
      <alignment horizontal="right" vertical="center"/>
    </xf>
    <xf numFmtId="0" fontId="113" fillId="38" borderId="68">
      <alignment horizontal="right" vertical="center"/>
    </xf>
    <xf numFmtId="0" fontId="123" fillId="85" borderId="67" applyNumberFormat="0" applyAlignment="0" applyProtection="0"/>
    <xf numFmtId="0" fontId="66" fillId="0" borderId="68">
      <alignment horizontal="right" vertical="center"/>
    </xf>
    <xf numFmtId="0" fontId="141" fillId="0" borderId="63" applyNumberFormat="0" applyFill="0" applyAlignment="0" applyProtection="0"/>
    <xf numFmtId="0" fontId="138" fillId="85" borderId="62" applyNumberFormat="0" applyAlignment="0" applyProtection="0"/>
    <xf numFmtId="0" fontId="102" fillId="38" borderId="67" applyNumberFormat="0" applyAlignment="0" applyProtection="0"/>
    <xf numFmtId="0" fontId="97" fillId="35" borderId="73" applyNumberFormat="0" applyAlignment="0" applyProtection="0"/>
    <xf numFmtId="0" fontId="123" fillId="85" borderId="57" applyNumberFormat="0" applyAlignment="0" applyProtection="0"/>
    <xf numFmtId="4" fontId="66" fillId="0" borderId="65">
      <alignment horizontal="right" vertical="center"/>
    </xf>
    <xf numFmtId="0" fontId="141" fillId="0" borderId="74" applyNumberFormat="0" applyFill="0" applyAlignment="0" applyProtection="0"/>
    <xf numFmtId="4" fontId="113" fillId="39" borderId="68">
      <alignment horizontal="right" vertical="center"/>
    </xf>
    <xf numFmtId="4" fontId="113" fillId="38" borderId="68">
      <alignment horizontal="right" vertical="center"/>
    </xf>
    <xf numFmtId="0" fontId="66" fillId="38" borderId="75">
      <alignment horizontal="left" vertical="center" wrapText="1" indent="2"/>
    </xf>
    <xf numFmtId="0" fontId="1" fillId="33" borderId="0" applyNumberFormat="0" applyBorder="0" applyAlignment="0" applyProtection="0"/>
    <xf numFmtId="0" fontId="1" fillId="32" borderId="0" applyNumberFormat="0" applyBorder="0" applyAlignment="0" applyProtection="0"/>
    <xf numFmtId="0" fontId="44" fillId="30" borderId="0" applyNumberFormat="0" applyBorder="0" applyAlignment="0" applyProtection="0"/>
    <xf numFmtId="0" fontId="1" fillId="29" borderId="0" applyNumberFormat="0" applyBorder="0" applyAlignment="0" applyProtection="0"/>
    <xf numFmtId="4" fontId="77" fillId="0" borderId="53" applyFill="0" applyBorder="0" applyProtection="0">
      <alignment horizontal="right" vertical="center"/>
    </xf>
    <xf numFmtId="0" fontId="84" fillId="35" borderId="46" applyNumberFormat="0" applyAlignment="0" applyProtection="0"/>
    <xf numFmtId="0" fontId="84" fillId="35" borderId="46" applyNumberFormat="0" applyAlignment="0" applyProtection="0"/>
    <xf numFmtId="0" fontId="84" fillId="35" borderId="46" applyNumberFormat="0" applyAlignment="0" applyProtection="0"/>
    <xf numFmtId="0" fontId="84" fillId="35" borderId="46" applyNumberFormat="0" applyAlignment="0" applyProtection="0"/>
    <xf numFmtId="0" fontId="84" fillId="35" borderId="46" applyNumberFormat="0" applyAlignment="0" applyProtection="0"/>
    <xf numFmtId="0" fontId="84" fillId="35" borderId="46" applyNumberFormat="0" applyAlignment="0" applyProtection="0"/>
    <xf numFmtId="0" fontId="84" fillId="35" borderId="46" applyNumberFormat="0" applyAlignment="0" applyProtection="0"/>
    <xf numFmtId="0" fontId="84" fillId="35" borderId="46" applyNumberFormat="0" applyAlignment="0" applyProtection="0"/>
    <xf numFmtId="0" fontId="84" fillId="35" borderId="46" applyNumberFormat="0" applyAlignment="0" applyProtection="0"/>
    <xf numFmtId="0" fontId="84" fillId="35" borderId="46" applyNumberFormat="0" applyAlignment="0" applyProtection="0"/>
    <xf numFmtId="0" fontId="84" fillId="35" borderId="46" applyNumberFormat="0" applyAlignment="0" applyProtection="0"/>
    <xf numFmtId="0" fontId="84" fillId="35" borderId="46" applyNumberFormat="0" applyAlignment="0" applyProtection="0"/>
    <xf numFmtId="0" fontId="44" fillId="22" borderId="0" applyNumberFormat="0" applyBorder="0" applyAlignment="0" applyProtection="0"/>
    <xf numFmtId="0" fontId="1" fillId="21" borderId="0" applyNumberFormat="0" applyBorder="0" applyAlignment="0" applyProtection="0"/>
    <xf numFmtId="0" fontId="1" fillId="20" borderId="0" applyNumberFormat="0" applyBorder="0" applyAlignment="0" applyProtection="0"/>
    <xf numFmtId="0" fontId="44" fillId="18" borderId="0" applyNumberFormat="0" applyBorder="0" applyAlignment="0" applyProtection="0"/>
    <xf numFmtId="4" fontId="66" fillId="58" borderId="65"/>
    <xf numFmtId="0" fontId="66" fillId="38" borderId="75">
      <alignment horizontal="left" vertical="center" wrapText="1" indent="2"/>
    </xf>
    <xf numFmtId="0" fontId="67" fillId="0" borderId="63" applyNumberFormat="0" applyFill="0" applyAlignment="0" applyProtection="0"/>
    <xf numFmtId="0" fontId="67" fillId="0" borderId="63" applyNumberFormat="0" applyFill="0" applyAlignment="0" applyProtection="0"/>
    <xf numFmtId="0" fontId="40" fillId="8" borderId="13" applyNumberFormat="0" applyAlignment="0" applyProtection="0"/>
    <xf numFmtId="0" fontId="102" fillId="38" borderId="46" applyNumberFormat="0" applyAlignment="0" applyProtection="0"/>
    <xf numFmtId="0" fontId="102" fillId="38" borderId="46" applyNumberFormat="0" applyAlignment="0" applyProtection="0"/>
    <xf numFmtId="0" fontId="102" fillId="38" borderId="46" applyNumberFormat="0" applyAlignment="0" applyProtection="0"/>
    <xf numFmtId="0" fontId="102" fillId="38" borderId="46" applyNumberFormat="0" applyAlignment="0" applyProtection="0"/>
    <xf numFmtId="0" fontId="102" fillId="38" borderId="46" applyNumberFormat="0" applyAlignment="0" applyProtection="0"/>
    <xf numFmtId="0" fontId="102" fillId="38" borderId="46" applyNumberFormat="0" applyAlignment="0" applyProtection="0"/>
    <xf numFmtId="0" fontId="102" fillId="38" borderId="46" applyNumberFormat="0" applyAlignment="0" applyProtection="0"/>
    <xf numFmtId="0" fontId="102" fillId="38" borderId="46" applyNumberFormat="0" applyAlignment="0" applyProtection="0"/>
    <xf numFmtId="0" fontId="102" fillId="38" borderId="46" applyNumberFormat="0" applyAlignment="0" applyProtection="0"/>
    <xf numFmtId="0" fontId="102" fillId="38" borderId="46" applyNumberFormat="0" applyAlignment="0" applyProtection="0"/>
    <xf numFmtId="0" fontId="102" fillId="38" borderId="46" applyNumberFormat="0" applyAlignment="0" applyProtection="0"/>
    <xf numFmtId="0" fontId="102" fillId="38" borderId="46" applyNumberFormat="0" applyAlignment="0" applyProtection="0"/>
    <xf numFmtId="0" fontId="97" fillId="35" borderId="62" applyNumberFormat="0" applyAlignment="0" applyProtection="0"/>
    <xf numFmtId="0" fontId="99" fillId="43" borderId="61" applyNumberFormat="0" applyFont="0" applyAlignment="0" applyProtection="0"/>
    <xf numFmtId="0" fontId="97" fillId="35" borderId="73" applyNumberFormat="0" applyAlignment="0" applyProtection="0"/>
    <xf numFmtId="0" fontId="97" fillId="35" borderId="73" applyNumberFormat="0" applyAlignment="0" applyProtection="0"/>
    <xf numFmtId="0" fontId="97" fillId="35" borderId="73" applyNumberFormat="0" applyAlignment="0" applyProtection="0"/>
    <xf numFmtId="0" fontId="97" fillId="35" borderId="73" applyNumberFormat="0" applyAlignment="0" applyProtection="0"/>
    <xf numFmtId="0" fontId="97" fillId="35" borderId="73" applyNumberFormat="0" applyAlignment="0" applyProtection="0"/>
    <xf numFmtId="0" fontId="97" fillId="35" borderId="73" applyNumberFormat="0" applyAlignment="0" applyProtection="0"/>
    <xf numFmtId="0" fontId="66" fillId="58" borderId="65"/>
    <xf numFmtId="0" fontId="66" fillId="58" borderId="65"/>
    <xf numFmtId="0" fontId="66" fillId="58" borderId="65"/>
    <xf numFmtId="0" fontId="39" fillId="8" borderId="14" applyNumberFormat="0" applyAlignment="0" applyProtection="0"/>
    <xf numFmtId="0" fontId="67" fillId="0" borderId="74" applyNumberFormat="0" applyFill="0" applyAlignment="0" applyProtection="0"/>
    <xf numFmtId="0" fontId="102" fillId="38" borderId="57" applyNumberFormat="0" applyAlignment="0" applyProtection="0"/>
    <xf numFmtId="0" fontId="102" fillId="38" borderId="57" applyNumberFormat="0" applyAlignment="0" applyProtection="0"/>
    <xf numFmtId="0" fontId="102" fillId="38" borderId="57" applyNumberFormat="0" applyAlignment="0" applyProtection="0"/>
    <xf numFmtId="0" fontId="102" fillId="38" borderId="57" applyNumberFormat="0" applyAlignment="0" applyProtection="0"/>
    <xf numFmtId="0" fontId="102" fillId="38" borderId="57" applyNumberFormat="0" applyAlignment="0" applyProtection="0"/>
    <xf numFmtId="0" fontId="102" fillId="38" borderId="57" applyNumberFormat="0" applyAlignment="0" applyProtection="0"/>
    <xf numFmtId="0" fontId="113" fillId="38" borderId="65">
      <alignment horizontal="right" vertical="center"/>
    </xf>
    <xf numFmtId="0" fontId="66" fillId="0" borderId="75">
      <alignment horizontal="left" vertical="center" wrapText="1" indent="2"/>
    </xf>
    <xf numFmtId="0" fontId="99" fillId="43" borderId="54" applyNumberFormat="0" applyFont="0" applyAlignment="0" applyProtection="0"/>
    <xf numFmtId="0" fontId="99" fillId="43" borderId="54" applyNumberFormat="0" applyFont="0" applyAlignment="0" applyProtection="0"/>
    <xf numFmtId="0" fontId="99" fillId="43" borderId="54" applyNumberFormat="0" applyFont="0" applyAlignment="0" applyProtection="0"/>
    <xf numFmtId="0" fontId="99" fillId="43" borderId="54" applyNumberFormat="0" applyFont="0" applyAlignment="0" applyProtection="0"/>
    <xf numFmtId="0" fontId="99" fillId="43" borderId="54" applyNumberFormat="0" applyFont="0" applyAlignment="0" applyProtection="0"/>
    <xf numFmtId="0" fontId="99" fillId="43" borderId="54" applyNumberFormat="0" applyFont="0" applyAlignment="0" applyProtection="0"/>
    <xf numFmtId="0" fontId="99" fillId="43" borderId="54" applyNumberFormat="0" applyFont="0" applyAlignment="0" applyProtection="0"/>
    <xf numFmtId="0" fontId="99" fillId="43" borderId="54" applyNumberFormat="0" applyFont="0" applyAlignment="0" applyProtection="0"/>
    <xf numFmtId="0" fontId="97" fillId="35" borderId="55" applyNumberFormat="0" applyAlignment="0" applyProtection="0"/>
    <xf numFmtId="0" fontId="97" fillId="35" borderId="55" applyNumberFormat="0" applyAlignment="0" applyProtection="0"/>
    <xf numFmtId="0" fontId="97" fillId="35" borderId="55" applyNumberFormat="0" applyAlignment="0" applyProtection="0"/>
    <xf numFmtId="0" fontId="97" fillId="35" borderId="55" applyNumberFormat="0" applyAlignment="0" applyProtection="0"/>
    <xf numFmtId="0" fontId="97" fillId="35" borderId="55" applyNumberFormat="0" applyAlignment="0" applyProtection="0"/>
    <xf numFmtId="0" fontId="97" fillId="35" borderId="55" applyNumberFormat="0" applyAlignment="0" applyProtection="0"/>
    <xf numFmtId="0" fontId="97" fillId="35" borderId="55" applyNumberFormat="0" applyAlignment="0" applyProtection="0"/>
    <xf numFmtId="0" fontId="97" fillId="35" borderId="55" applyNumberFormat="0" applyAlignment="0" applyProtection="0"/>
    <xf numFmtId="0" fontId="66" fillId="58" borderId="50"/>
    <xf numFmtId="0" fontId="66" fillId="58" borderId="50"/>
    <xf numFmtId="0" fontId="66" fillId="58" borderId="50"/>
    <xf numFmtId="0" fontId="67" fillId="0" borderId="74" applyNumberFormat="0" applyFill="0" applyAlignment="0" applyProtection="0"/>
    <xf numFmtId="0" fontId="67" fillId="0" borderId="56" applyNumberFormat="0" applyFill="0" applyAlignment="0" applyProtection="0"/>
    <xf numFmtId="0" fontId="67" fillId="0" borderId="56" applyNumberFormat="0" applyFill="0" applyAlignment="0" applyProtection="0"/>
    <xf numFmtId="0" fontId="97" fillId="35" borderId="62" applyNumberFormat="0" applyAlignment="0" applyProtection="0"/>
    <xf numFmtId="0" fontId="102" fillId="38" borderId="57" applyNumberFormat="0" applyAlignment="0" applyProtection="0"/>
    <xf numFmtId="49" fontId="77" fillId="0" borderId="65" applyNumberFormat="0" applyFill="0" applyBorder="0" applyProtection="0">
      <alignment horizontal="left" vertical="center"/>
    </xf>
    <xf numFmtId="4" fontId="66" fillId="58" borderId="65"/>
    <xf numFmtId="4" fontId="113" fillId="38" borderId="66">
      <alignment horizontal="right" vertical="center"/>
    </xf>
    <xf numFmtId="0" fontId="97" fillId="35" borderId="62" applyNumberFormat="0" applyAlignment="0" applyProtection="0"/>
    <xf numFmtId="0" fontId="40" fillId="8" borderId="13" applyNumberFormat="0" applyAlignment="0" applyProtection="0"/>
    <xf numFmtId="0" fontId="66" fillId="0" borderId="50" applyNumberFormat="0" applyFill="0" applyAlignment="0" applyProtection="0"/>
    <xf numFmtId="0" fontId="113" fillId="38" borderId="50">
      <alignment horizontal="right" vertical="center"/>
    </xf>
    <xf numFmtId="0" fontId="113" fillId="38" borderId="50">
      <alignment horizontal="right" vertical="center"/>
    </xf>
    <xf numFmtId="0" fontId="41" fillId="0" borderId="0" applyNumberFormat="0" applyFill="0" applyBorder="0" applyAlignment="0" applyProtection="0"/>
    <xf numFmtId="0" fontId="113" fillId="38" borderId="52">
      <alignment horizontal="right" vertical="center"/>
    </xf>
    <xf numFmtId="0" fontId="66" fillId="0" borderId="50">
      <alignment horizontal="right" vertical="center"/>
    </xf>
    <xf numFmtId="0" fontId="115" fillId="39" borderId="50">
      <alignment horizontal="right" vertical="center"/>
    </xf>
    <xf numFmtId="0" fontId="113" fillId="39" borderId="50">
      <alignment horizontal="right" vertical="center"/>
    </xf>
    <xf numFmtId="0" fontId="113" fillId="38" borderId="51">
      <alignment horizontal="right" vertical="center"/>
    </xf>
    <xf numFmtId="0" fontId="102" fillId="38" borderId="57" applyNumberFormat="0" applyAlignment="0" applyProtection="0"/>
    <xf numFmtId="4" fontId="66" fillId="0" borderId="50" applyFill="0" applyBorder="0" applyProtection="0">
      <alignment horizontal="right" vertical="center"/>
    </xf>
    <xf numFmtId="4" fontId="77" fillId="0" borderId="71" applyFill="0" applyBorder="0" applyProtection="0">
      <alignment horizontal="right" vertical="center"/>
    </xf>
    <xf numFmtId="0" fontId="102" fillId="38" borderId="57" applyNumberFormat="0" applyAlignment="0" applyProtection="0"/>
    <xf numFmtId="0" fontId="66" fillId="58" borderId="50"/>
    <xf numFmtId="0" fontId="113" fillId="38" borderId="52">
      <alignment horizontal="right" vertical="center"/>
    </xf>
    <xf numFmtId="0" fontId="113" fillId="39" borderId="50">
      <alignment horizontal="right" vertical="center"/>
    </xf>
    <xf numFmtId="0" fontId="40" fillId="8" borderId="13" applyNumberFormat="0" applyAlignment="0" applyProtection="0"/>
    <xf numFmtId="0" fontId="41" fillId="0" borderId="0" applyNumberFormat="0" applyFill="0" applyBorder="0" applyAlignment="0" applyProtection="0"/>
    <xf numFmtId="0" fontId="43" fillId="0" borderId="18" applyNumberFormat="0" applyFill="0" applyAlignment="0" applyProtection="0"/>
    <xf numFmtId="0" fontId="1" fillId="12" borderId="0" applyNumberFormat="0" applyBorder="0" applyAlignment="0" applyProtection="0"/>
    <xf numFmtId="0" fontId="1" fillId="13" borderId="0" applyNumberFormat="0" applyBorder="0" applyAlignment="0" applyProtection="0"/>
    <xf numFmtId="0" fontId="44" fillId="14"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4" fillId="18"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4" fillId="22"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39" fillId="8" borderId="14" applyNumberFormat="0" applyAlignment="0" applyProtection="0"/>
    <xf numFmtId="0" fontId="113" fillId="38" borderId="51">
      <alignment horizontal="right" vertical="center"/>
    </xf>
    <xf numFmtId="0" fontId="44" fillId="26" borderId="0" applyNumberFormat="0" applyBorder="0" applyAlignment="0" applyProtection="0"/>
    <xf numFmtId="0" fontId="141" fillId="0" borderId="63" applyNumberFormat="0" applyFill="0" applyAlignment="0" applyProtection="0"/>
    <xf numFmtId="0" fontId="1" fillId="28" borderId="0" applyNumberFormat="0" applyBorder="0" applyAlignment="0" applyProtection="0"/>
    <xf numFmtId="0" fontId="1" fillId="29" borderId="0" applyNumberFormat="0" applyBorder="0" applyAlignment="0" applyProtection="0"/>
    <xf numFmtId="0" fontId="44" fillId="30"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4" fillId="34" borderId="0" applyNumberFormat="0" applyBorder="0" applyAlignment="0" applyProtection="0"/>
    <xf numFmtId="0" fontId="66" fillId="0" borderId="50" applyNumberFormat="0" applyFill="0" applyAlignment="0" applyProtection="0"/>
    <xf numFmtId="0" fontId="113" fillId="38" borderId="50">
      <alignment horizontal="right" vertical="center"/>
    </xf>
    <xf numFmtId="0" fontId="113" fillId="38" borderId="50">
      <alignment horizontal="right" vertical="center"/>
    </xf>
    <xf numFmtId="0" fontId="113" fillId="38" borderId="52">
      <alignment horizontal="right" vertical="center"/>
    </xf>
    <xf numFmtId="0" fontId="66" fillId="0" borderId="50">
      <alignment horizontal="right" vertical="center"/>
    </xf>
    <xf numFmtId="0" fontId="115" fillId="39" borderId="50">
      <alignment horizontal="right" vertical="center"/>
    </xf>
    <xf numFmtId="0" fontId="66" fillId="58" borderId="50"/>
    <xf numFmtId="0" fontId="84" fillId="35" borderId="67" applyNumberFormat="0" applyAlignment="0" applyProtection="0"/>
    <xf numFmtId="0" fontId="42" fillId="0" borderId="0" applyNumberFormat="0" applyFill="0" applyBorder="0" applyAlignment="0" applyProtection="0"/>
    <xf numFmtId="0" fontId="102" fillId="38" borderId="67" applyNumberFormat="0" applyAlignment="0" applyProtection="0"/>
    <xf numFmtId="0" fontId="44" fillId="26" borderId="0" applyNumberFormat="0" applyBorder="0" applyAlignment="0" applyProtection="0"/>
    <xf numFmtId="49" fontId="66" fillId="0" borderId="50" applyNumberFormat="0" applyFont="0" applyFill="0" applyBorder="0" applyProtection="0">
      <alignment horizontal="left" vertical="center" indent="2"/>
    </xf>
    <xf numFmtId="49" fontId="66" fillId="0" borderId="64" applyNumberFormat="0" applyFont="0" applyFill="0" applyBorder="0" applyProtection="0">
      <alignment horizontal="left" vertical="center" indent="5"/>
    </xf>
    <xf numFmtId="0" fontId="113" fillId="38" borderId="66">
      <alignment horizontal="right" vertical="center"/>
    </xf>
    <xf numFmtId="0" fontId="117" fillId="88" borderId="72" applyNumberFormat="0" applyFont="0" applyAlignment="0" applyProtection="0"/>
    <xf numFmtId="0" fontId="66" fillId="58" borderId="68"/>
    <xf numFmtId="49" fontId="66" fillId="0" borderId="51" applyNumberFormat="0" applyFont="0" applyFill="0" applyBorder="0" applyProtection="0">
      <alignment horizontal="left" vertical="center" indent="5"/>
    </xf>
    <xf numFmtId="0" fontId="3" fillId="88" borderId="61" applyNumberFormat="0" applyFont="0" applyAlignment="0" applyProtection="0"/>
    <xf numFmtId="4" fontId="66" fillId="0" borderId="68">
      <alignment horizontal="right" vertical="center"/>
    </xf>
    <xf numFmtId="0" fontId="66" fillId="0" borderId="65">
      <alignment horizontal="right" vertical="center"/>
    </xf>
    <xf numFmtId="4" fontId="113" fillId="39" borderId="50">
      <alignment horizontal="right" vertical="center"/>
    </xf>
    <xf numFmtId="4" fontId="115" fillId="39" borderId="50">
      <alignment horizontal="right" vertical="center"/>
    </xf>
    <xf numFmtId="4" fontId="113" fillId="38" borderId="50">
      <alignment horizontal="right" vertical="center"/>
    </xf>
    <xf numFmtId="4" fontId="113" fillId="38" borderId="50">
      <alignment horizontal="right" vertical="center"/>
    </xf>
    <xf numFmtId="4" fontId="113" fillId="38" borderId="51">
      <alignment horizontal="right" vertical="center"/>
    </xf>
    <xf numFmtId="4" fontId="113" fillId="38" borderId="52">
      <alignment horizontal="right" vertical="center"/>
    </xf>
    <xf numFmtId="0" fontId="44" fillId="18" borderId="0" applyNumberFormat="0" applyBorder="0" applyAlignment="0" applyProtection="0"/>
    <xf numFmtId="0" fontId="3" fillId="88" borderId="72" applyNumberFormat="0" applyFont="0" applyAlignment="0" applyProtection="0"/>
    <xf numFmtId="0" fontId="44" fillId="34" borderId="0" applyNumberFormat="0" applyBorder="0" applyAlignment="0" applyProtection="0"/>
    <xf numFmtId="0" fontId="1" fillId="28" borderId="0" applyNumberFormat="0" applyBorder="0" applyAlignment="0" applyProtection="0"/>
    <xf numFmtId="0" fontId="123" fillId="85" borderId="46" applyNumberFormat="0" applyAlignment="0" applyProtection="0"/>
    <xf numFmtId="0" fontId="1" fillId="17" borderId="0" applyNumberFormat="0" applyBorder="0" applyAlignment="0" applyProtection="0"/>
    <xf numFmtId="0" fontId="66" fillId="39" borderId="51">
      <alignment horizontal="left" vertical="center"/>
    </xf>
    <xf numFmtId="0" fontId="134" fillId="72" borderId="46" applyNumberFormat="0" applyAlignment="0" applyProtection="0"/>
    <xf numFmtId="0" fontId="97" fillId="35" borderId="62" applyNumberFormat="0" applyAlignment="0" applyProtection="0"/>
    <xf numFmtId="4" fontId="66" fillId="0" borderId="50">
      <alignment horizontal="right" vertical="center"/>
    </xf>
    <xf numFmtId="0" fontId="97" fillId="35" borderId="62" applyNumberFormat="0" applyAlignment="0" applyProtection="0"/>
    <xf numFmtId="0" fontId="99" fillId="43" borderId="61" applyNumberFormat="0" applyFont="0" applyAlignment="0" applyProtection="0"/>
    <xf numFmtId="0" fontId="99" fillId="43" borderId="72" applyNumberFormat="0" applyFont="0" applyAlignment="0" applyProtection="0"/>
    <xf numFmtId="0" fontId="99" fillId="43" borderId="72" applyNumberFormat="0" applyFont="0" applyAlignment="0" applyProtection="0"/>
    <xf numFmtId="0" fontId="102" fillId="38" borderId="57" applyNumberFormat="0" applyAlignment="0" applyProtection="0"/>
    <xf numFmtId="0" fontId="40" fillId="8" borderId="13" applyNumberFormat="0" applyAlignment="0" applyProtection="0"/>
    <xf numFmtId="4" fontId="66" fillId="0" borderId="50" applyFill="0" applyBorder="0" applyProtection="0">
      <alignment horizontal="right" vertical="center"/>
    </xf>
    <xf numFmtId="49" fontId="77" fillId="0" borderId="50" applyNumberFormat="0" applyFill="0" applyBorder="0" applyProtection="0">
      <alignment horizontal="left" vertical="center"/>
    </xf>
    <xf numFmtId="0" fontId="117" fillId="88" borderId="54" applyNumberFormat="0" applyFont="0" applyAlignment="0" applyProtection="0"/>
    <xf numFmtId="0" fontId="3" fillId="88" borderId="54" applyNumberFormat="0" applyFont="0" applyAlignment="0" applyProtection="0"/>
    <xf numFmtId="0" fontId="138" fillId="85" borderId="55" applyNumberFormat="0" applyAlignment="0" applyProtection="0"/>
    <xf numFmtId="192" fontId="66" fillId="89" borderId="50" applyNumberFormat="0" applyFont="0" applyBorder="0" applyAlignment="0" applyProtection="0">
      <alignment horizontal="right" vertical="center"/>
    </xf>
    <xf numFmtId="4" fontId="66" fillId="58" borderId="50"/>
    <xf numFmtId="0" fontId="141" fillId="0" borderId="56" applyNumberFormat="0" applyFill="0" applyAlignment="0" applyProtection="0"/>
    <xf numFmtId="0" fontId="42" fillId="0" borderId="0" applyNumberFormat="0" applyFill="0" applyBorder="0" applyAlignment="0" applyProtection="0"/>
    <xf numFmtId="0" fontId="97" fillId="35" borderId="62" applyNumberFormat="0" applyAlignment="0" applyProtection="0"/>
    <xf numFmtId="0" fontId="102" fillId="38" borderId="57" applyNumberFormat="0" applyAlignment="0" applyProtection="0"/>
    <xf numFmtId="0" fontId="102" fillId="38" borderId="67" applyNumberFormat="0" applyAlignment="0" applyProtection="0"/>
    <xf numFmtId="4" fontId="66" fillId="58" borderId="58"/>
    <xf numFmtId="4" fontId="66" fillId="0" borderId="58">
      <alignment horizontal="right" vertical="center"/>
    </xf>
    <xf numFmtId="0" fontId="42" fillId="0" borderId="0" applyNumberFormat="0" applyFill="0" applyBorder="0" applyAlignment="0" applyProtection="0"/>
    <xf numFmtId="0" fontId="113" fillId="39" borderId="65">
      <alignment horizontal="right" vertical="center"/>
    </xf>
    <xf numFmtId="0" fontId="117" fillId="88" borderId="61" applyNumberFormat="0" applyFont="0" applyAlignment="0" applyProtection="0"/>
    <xf numFmtId="0" fontId="102" fillId="38" borderId="67" applyNumberFormat="0" applyAlignment="0" applyProtection="0"/>
    <xf numFmtId="0" fontId="99" fillId="43" borderId="72" applyNumberFormat="0" applyFont="0" applyAlignment="0" applyProtection="0"/>
    <xf numFmtId="0" fontId="134" fillId="72" borderId="67" applyNumberFormat="0" applyAlignment="0" applyProtection="0"/>
    <xf numFmtId="4" fontId="66" fillId="58" borderId="68"/>
    <xf numFmtId="49" fontId="66" fillId="0" borderId="64" applyNumberFormat="0" applyFont="0" applyFill="0" applyBorder="0" applyProtection="0">
      <alignment horizontal="left" vertical="center" indent="5"/>
    </xf>
    <xf numFmtId="0" fontId="123" fillId="85" borderId="46" applyNumberFormat="0" applyAlignment="0" applyProtection="0"/>
    <xf numFmtId="0" fontId="1" fillId="16" borderId="0" applyNumberFormat="0" applyBorder="0" applyAlignment="0" applyProtection="0"/>
    <xf numFmtId="0" fontId="134" fillId="72" borderId="46" applyNumberFormat="0" applyAlignment="0" applyProtection="0"/>
    <xf numFmtId="0" fontId="99" fillId="43" borderId="61" applyNumberFormat="0" applyFont="0" applyAlignment="0" applyProtection="0"/>
    <xf numFmtId="0" fontId="99" fillId="43" borderId="72" applyNumberFormat="0" applyFont="0" applyAlignment="0" applyProtection="0"/>
    <xf numFmtId="4" fontId="113" fillId="38" borderId="66">
      <alignment horizontal="right" vertical="center"/>
    </xf>
    <xf numFmtId="0" fontId="117" fillId="88" borderId="54" applyNumberFormat="0" applyFont="0" applyAlignment="0" applyProtection="0"/>
    <xf numFmtId="0" fontId="138" fillId="85" borderId="55" applyNumberFormat="0" applyAlignment="0" applyProtection="0"/>
    <xf numFmtId="0" fontId="141" fillId="0" borderId="56" applyNumberFormat="0" applyFill="0" applyAlignment="0" applyProtection="0"/>
    <xf numFmtId="0" fontId="117" fillId="88" borderId="72" applyNumberFormat="0" applyFont="0" applyAlignment="0" applyProtection="0"/>
    <xf numFmtId="0" fontId="84" fillId="35" borderId="67" applyNumberFormat="0" applyAlignment="0" applyProtection="0"/>
    <xf numFmtId="4" fontId="66" fillId="0" borderId="68" applyFill="0" applyBorder="0" applyProtection="0">
      <alignment horizontal="right" vertical="center"/>
    </xf>
    <xf numFmtId="0" fontId="113" fillId="39" borderId="47">
      <alignment horizontal="right" vertical="center"/>
    </xf>
    <xf numFmtId="4" fontId="113" fillId="39" borderId="47">
      <alignment horizontal="right" vertical="center"/>
    </xf>
    <xf numFmtId="0" fontId="115" fillId="39" borderId="47">
      <alignment horizontal="right" vertical="center"/>
    </xf>
    <xf numFmtId="4" fontId="115" fillId="39" borderId="47">
      <alignment horizontal="right" vertical="center"/>
    </xf>
    <xf numFmtId="0" fontId="113" fillId="38" borderId="47">
      <alignment horizontal="right" vertical="center"/>
    </xf>
    <xf numFmtId="4" fontId="113" fillId="38" borderId="47">
      <alignment horizontal="right" vertical="center"/>
    </xf>
    <xf numFmtId="0" fontId="113" fillId="38" borderId="47">
      <alignment horizontal="right" vertical="center"/>
    </xf>
    <xf numFmtId="4" fontId="113" fillId="38" borderId="47">
      <alignment horizontal="right" vertical="center"/>
    </xf>
    <xf numFmtId="0" fontId="113" fillId="38" borderId="48">
      <alignment horizontal="right" vertical="center"/>
    </xf>
    <xf numFmtId="4" fontId="113" fillId="38" borderId="48">
      <alignment horizontal="right" vertical="center"/>
    </xf>
    <xf numFmtId="0" fontId="113" fillId="38" borderId="49">
      <alignment horizontal="right" vertical="center"/>
    </xf>
    <xf numFmtId="4" fontId="113" fillId="38" borderId="49">
      <alignment horizontal="right" vertical="center"/>
    </xf>
    <xf numFmtId="0" fontId="123" fillId="85" borderId="46" applyNumberFormat="0" applyAlignment="0" applyProtection="0"/>
    <xf numFmtId="0" fontId="66" fillId="39" borderId="48">
      <alignment horizontal="left" vertical="center"/>
    </xf>
    <xf numFmtId="0" fontId="134" fillId="72" borderId="46" applyNumberFormat="0" applyAlignment="0" applyProtection="0"/>
    <xf numFmtId="0" fontId="66" fillId="0" borderId="47">
      <alignment horizontal="right" vertical="center"/>
    </xf>
    <xf numFmtId="4" fontId="66" fillId="0" borderId="47">
      <alignment horizontal="right" vertical="center"/>
    </xf>
    <xf numFmtId="0" fontId="66" fillId="0" borderId="47" applyNumberFormat="0" applyFill="0" applyAlignment="0" applyProtection="0"/>
    <xf numFmtId="0" fontId="138" fillId="85" borderId="55" applyNumberFormat="0" applyAlignment="0" applyProtection="0"/>
    <xf numFmtId="192" fontId="66" fillId="89" borderId="47" applyNumberFormat="0" applyFont="0" applyBorder="0" applyAlignment="0" applyProtection="0">
      <alignment horizontal="right" vertical="center"/>
    </xf>
    <xf numFmtId="0" fontId="66" fillId="58" borderId="47"/>
    <xf numFmtId="4" fontId="66" fillId="58" borderId="47"/>
    <xf numFmtId="0" fontId="141" fillId="0" borderId="56" applyNumberFormat="0" applyFill="0" applyAlignment="0" applyProtection="0"/>
    <xf numFmtId="0" fontId="84" fillId="35" borderId="57" applyNumberFormat="0" applyAlignment="0" applyProtection="0"/>
    <xf numFmtId="0" fontId="84" fillId="35" borderId="57" applyNumberFormat="0" applyAlignment="0" applyProtection="0"/>
    <xf numFmtId="0" fontId="84" fillId="35" borderId="57" applyNumberFormat="0" applyAlignment="0" applyProtection="0"/>
    <xf numFmtId="4" fontId="113" fillId="38" borderId="69">
      <alignment horizontal="right" vertical="center"/>
    </xf>
    <xf numFmtId="0" fontId="66" fillId="0" borderId="68" applyNumberFormat="0" applyFill="0" applyAlignment="0" applyProtection="0"/>
    <xf numFmtId="0" fontId="113" fillId="38" borderId="64">
      <alignment horizontal="right" vertical="center"/>
    </xf>
    <xf numFmtId="0" fontId="1" fillId="12" borderId="0" applyNumberFormat="0" applyBorder="0" applyAlignment="0" applyProtection="0"/>
    <xf numFmtId="0" fontId="84" fillId="35" borderId="57" applyNumberFormat="0" applyAlignment="0" applyProtection="0"/>
    <xf numFmtId="0" fontId="84" fillId="35" borderId="57" applyNumberFormat="0" applyAlignment="0" applyProtection="0"/>
    <xf numFmtId="0" fontId="84" fillId="35" borderId="57" applyNumberFormat="0" applyAlignment="0" applyProtection="0"/>
    <xf numFmtId="0" fontId="123" fillId="85" borderId="67" applyNumberFormat="0" applyAlignment="0" applyProtection="0"/>
    <xf numFmtId="0" fontId="66" fillId="39" borderId="69">
      <alignment horizontal="left" vertical="center"/>
    </xf>
    <xf numFmtId="0" fontId="113" fillId="38" borderId="68">
      <alignment horizontal="right" vertical="center"/>
    </xf>
    <xf numFmtId="0" fontId="113" fillId="38" borderId="70">
      <alignment horizontal="right" vertical="center"/>
    </xf>
    <xf numFmtId="0" fontId="138" fillId="85" borderId="73" applyNumberFormat="0" applyAlignment="0" applyProtection="0"/>
    <xf numFmtId="0" fontId="66" fillId="0" borderId="75">
      <alignment horizontal="left" vertical="center" wrapText="1" indent="2"/>
    </xf>
    <xf numFmtId="0" fontId="120" fillId="85" borderId="73" applyNumberFormat="0" applyAlignment="0" applyProtection="0"/>
    <xf numFmtId="4" fontId="115" fillId="39" borderId="65">
      <alignment horizontal="right" vertical="center"/>
    </xf>
    <xf numFmtId="0" fontId="113" fillId="39" borderId="65">
      <alignment horizontal="right" vertical="center"/>
    </xf>
    <xf numFmtId="4" fontId="113" fillId="38" borderId="64">
      <alignment horizontal="right" vertical="center"/>
    </xf>
    <xf numFmtId="0" fontId="97" fillId="35" borderId="62" applyNumberFormat="0" applyAlignment="0" applyProtection="0"/>
    <xf numFmtId="4" fontId="113" fillId="38" borderId="65">
      <alignment horizontal="right" vertical="center"/>
    </xf>
    <xf numFmtId="0" fontId="97" fillId="35" borderId="62" applyNumberFormat="0" applyAlignment="0" applyProtection="0"/>
    <xf numFmtId="4" fontId="66" fillId="0" borderId="65">
      <alignment horizontal="right" vertical="center"/>
    </xf>
    <xf numFmtId="49" fontId="66" fillId="0" borderId="47" applyNumberFormat="0" applyFont="0" applyFill="0" applyBorder="0" applyProtection="0">
      <alignment horizontal="left" vertical="center" indent="2"/>
    </xf>
    <xf numFmtId="49" fontId="66" fillId="0" borderId="48" applyNumberFormat="0" applyFont="0" applyFill="0" applyBorder="0" applyProtection="0">
      <alignment horizontal="left" vertical="center" indent="5"/>
    </xf>
    <xf numFmtId="0" fontId="138" fillId="85" borderId="73" applyNumberFormat="0" applyAlignment="0" applyProtection="0"/>
    <xf numFmtId="0" fontId="102" fillId="38" borderId="57" applyNumberFormat="0" applyAlignment="0" applyProtection="0"/>
    <xf numFmtId="4" fontId="66" fillId="0" borderId="47" applyFill="0" applyBorder="0" applyProtection="0">
      <alignment horizontal="right" vertical="center"/>
    </xf>
    <xf numFmtId="49" fontId="77" fillId="0" borderId="47" applyNumberFormat="0" applyFill="0" applyBorder="0" applyProtection="0">
      <alignment horizontal="left" vertical="center"/>
    </xf>
    <xf numFmtId="0" fontId="44" fillId="26" borderId="0" applyNumberFormat="0" applyBorder="0" applyAlignment="0" applyProtection="0"/>
    <xf numFmtId="0" fontId="99" fillId="43" borderId="61" applyNumberFormat="0" applyFont="0" applyAlignment="0" applyProtection="0"/>
    <xf numFmtId="0" fontId="44" fillId="14" borderId="0" applyNumberFormat="0" applyBorder="0" applyAlignment="0" applyProtection="0"/>
    <xf numFmtId="0" fontId="120" fillId="85" borderId="55" applyNumberFormat="0" applyAlignment="0" applyProtection="0"/>
    <xf numFmtId="0" fontId="122" fillId="85" borderId="46" applyNumberFormat="0" applyAlignment="0" applyProtection="0"/>
    <xf numFmtId="0" fontId="126" fillId="0" borderId="56" applyNumberFormat="0" applyFill="0" applyAlignment="0" applyProtection="0"/>
    <xf numFmtId="49" fontId="66" fillId="0" borderId="50" applyNumberFormat="0" applyFont="0" applyFill="0" applyBorder="0" applyProtection="0">
      <alignment horizontal="left" vertical="center" indent="2"/>
    </xf>
    <xf numFmtId="49" fontId="66" fillId="0" borderId="51" applyNumberFormat="0" applyFont="0" applyFill="0" applyBorder="0" applyProtection="0">
      <alignment horizontal="left" vertical="center" indent="5"/>
    </xf>
    <xf numFmtId="0" fontId="113" fillId="39" borderId="50">
      <alignment horizontal="right" vertical="center"/>
    </xf>
    <xf numFmtId="4" fontId="113" fillId="39" borderId="50">
      <alignment horizontal="right" vertical="center"/>
    </xf>
    <xf numFmtId="0" fontId="115" fillId="39" borderId="50">
      <alignment horizontal="right" vertical="center"/>
    </xf>
    <xf numFmtId="4" fontId="115" fillId="39" borderId="50">
      <alignment horizontal="right" vertical="center"/>
    </xf>
    <xf numFmtId="0" fontId="113" fillId="38" borderId="50">
      <alignment horizontal="right" vertical="center"/>
    </xf>
    <xf numFmtId="4" fontId="113" fillId="38" borderId="50">
      <alignment horizontal="right" vertical="center"/>
    </xf>
    <xf numFmtId="0" fontId="113" fillId="38" borderId="50">
      <alignment horizontal="right" vertical="center"/>
    </xf>
    <xf numFmtId="4" fontId="113" fillId="38" borderId="50">
      <alignment horizontal="right" vertical="center"/>
    </xf>
    <xf numFmtId="0" fontId="113" fillId="38" borderId="51">
      <alignment horizontal="right" vertical="center"/>
    </xf>
    <xf numFmtId="4" fontId="113" fillId="38" borderId="51">
      <alignment horizontal="right" vertical="center"/>
    </xf>
    <xf numFmtId="0" fontId="113" fillId="38" borderId="52">
      <alignment horizontal="right" vertical="center"/>
    </xf>
    <xf numFmtId="4" fontId="113" fillId="38" borderId="52">
      <alignment horizontal="right" vertical="center"/>
    </xf>
    <xf numFmtId="0" fontId="66" fillId="39" borderId="51">
      <alignment horizontal="left" vertical="center"/>
    </xf>
    <xf numFmtId="0" fontId="103" fillId="72" borderId="46" applyNumberFormat="0" applyAlignment="0" applyProtection="0"/>
    <xf numFmtId="0" fontId="66" fillId="0" borderId="50">
      <alignment horizontal="right" vertical="center"/>
    </xf>
    <xf numFmtId="4" fontId="66" fillId="0" borderId="50">
      <alignment horizontal="right" vertical="center"/>
    </xf>
    <xf numFmtId="4" fontId="115" fillId="39" borderId="65">
      <alignment horizontal="right" vertical="center"/>
    </xf>
    <xf numFmtId="0" fontId="141" fillId="0" borderId="74" applyNumberFormat="0" applyFill="0" applyAlignment="0" applyProtection="0"/>
    <xf numFmtId="0" fontId="126" fillId="0" borderId="74" applyNumberFormat="0" applyFill="0" applyAlignment="0" applyProtection="0"/>
    <xf numFmtId="4" fontId="66" fillId="0" borderId="50" applyFill="0" applyBorder="0" applyProtection="0">
      <alignment horizontal="right" vertical="center"/>
    </xf>
    <xf numFmtId="49" fontId="77" fillId="0" borderId="50" applyNumberFormat="0" applyFill="0" applyBorder="0" applyProtection="0">
      <alignment horizontal="left" vertical="center"/>
    </xf>
    <xf numFmtId="0" fontId="66" fillId="0" borderId="50" applyNumberFormat="0" applyFill="0" applyAlignment="0" applyProtection="0"/>
    <xf numFmtId="192" fontId="66" fillId="89" borderId="50" applyNumberFormat="0" applyFont="0" applyBorder="0" applyAlignment="0" applyProtection="0">
      <alignment horizontal="right" vertical="center"/>
    </xf>
    <xf numFmtId="4" fontId="66" fillId="58" borderId="50"/>
    <xf numFmtId="0" fontId="84" fillId="35" borderId="57" applyNumberFormat="0" applyAlignment="0" applyProtection="0"/>
    <xf numFmtId="0" fontId="1" fillId="13" borderId="0" applyNumberFormat="0" applyBorder="0" applyAlignment="0" applyProtection="0"/>
    <xf numFmtId="0" fontId="84" fillId="35" borderId="57" applyNumberFormat="0" applyAlignment="0" applyProtection="0"/>
    <xf numFmtId="0" fontId="84" fillId="35" borderId="57" applyNumberFormat="0" applyAlignment="0" applyProtection="0"/>
    <xf numFmtId="0" fontId="84" fillId="35" borderId="57" applyNumberFormat="0" applyAlignment="0" applyProtection="0"/>
    <xf numFmtId="0" fontId="84" fillId="35" borderId="57" applyNumberFormat="0" applyAlignment="0" applyProtection="0"/>
    <xf numFmtId="0" fontId="66" fillId="39" borderId="64">
      <alignment horizontal="left" vertical="center"/>
    </xf>
    <xf numFmtId="0" fontId="84" fillId="35" borderId="57" applyNumberFormat="0" applyAlignment="0" applyProtection="0"/>
    <xf numFmtId="0" fontId="134" fillId="72" borderId="67" applyNumberFormat="0" applyAlignment="0" applyProtection="0"/>
    <xf numFmtId="0" fontId="134" fillId="72" borderId="67" applyNumberFormat="0" applyAlignment="0" applyProtection="0"/>
    <xf numFmtId="0" fontId="113" fillId="38" borderId="69">
      <alignment horizontal="right" vertical="center"/>
    </xf>
    <xf numFmtId="4" fontId="115" fillId="39" borderId="68">
      <alignment horizontal="right" vertical="center"/>
    </xf>
    <xf numFmtId="0" fontId="115" fillId="39" borderId="68">
      <alignment horizontal="right" vertical="center"/>
    </xf>
    <xf numFmtId="4" fontId="113" fillId="38" borderId="68">
      <alignment horizontal="right" vertical="center"/>
    </xf>
    <xf numFmtId="0" fontId="66" fillId="0" borderId="75">
      <alignment horizontal="left" vertical="center" wrapText="1" indent="2"/>
    </xf>
    <xf numFmtId="4" fontId="113" fillId="38" borderId="70">
      <alignment horizontal="right" vertical="center"/>
    </xf>
    <xf numFmtId="0" fontId="141" fillId="0" borderId="74" applyNumberFormat="0" applyFill="0" applyAlignment="0" applyProtection="0"/>
    <xf numFmtId="192" fontId="66" fillId="89" borderId="68" applyNumberFormat="0" applyFont="0" applyBorder="0" applyAlignment="0" applyProtection="0">
      <alignment horizontal="right" vertical="center"/>
    </xf>
    <xf numFmtId="49" fontId="66" fillId="0" borderId="69" applyNumberFormat="0" applyFont="0" applyFill="0" applyBorder="0" applyProtection="0">
      <alignment horizontal="left" vertical="center" indent="5"/>
    </xf>
    <xf numFmtId="49" fontId="66" fillId="0" borderId="68" applyNumberFormat="0" applyFont="0" applyFill="0" applyBorder="0" applyProtection="0">
      <alignment horizontal="left" vertical="center" indent="2"/>
    </xf>
    <xf numFmtId="0" fontId="122" fillId="85" borderId="67" applyNumberFormat="0" applyAlignment="0" applyProtection="0"/>
    <xf numFmtId="4" fontId="113" fillId="38" borderId="65">
      <alignment horizontal="right" vertical="center"/>
    </xf>
    <xf numFmtId="0" fontId="115" fillId="39" borderId="65">
      <alignment horizontal="right" vertical="center"/>
    </xf>
    <xf numFmtId="4" fontId="113" fillId="39" borderId="65">
      <alignment horizontal="right" vertical="center"/>
    </xf>
    <xf numFmtId="0" fontId="113" fillId="38" borderId="65">
      <alignment horizontal="right" vertical="center"/>
    </xf>
    <xf numFmtId="0" fontId="66" fillId="38" borderId="75">
      <alignment horizontal="left" vertical="center" wrapText="1" indent="2"/>
    </xf>
    <xf numFmtId="0" fontId="66" fillId="39" borderId="64">
      <alignment horizontal="left" vertical="center"/>
    </xf>
    <xf numFmtId="0" fontId="113" fillId="39" borderId="65">
      <alignment horizontal="right" vertical="center"/>
    </xf>
    <xf numFmtId="4" fontId="113" fillId="38" borderId="47">
      <alignment horizontal="right" vertical="center"/>
    </xf>
    <xf numFmtId="0" fontId="66" fillId="58" borderId="47"/>
    <xf numFmtId="0" fontId="122" fillId="85" borderId="46" applyNumberFormat="0" applyAlignment="0" applyProtection="0"/>
    <xf numFmtId="0" fontId="113" fillId="39" borderId="47">
      <alignment horizontal="right" vertical="center"/>
    </xf>
    <xf numFmtId="0" fontId="66" fillId="0" borderId="47">
      <alignment horizontal="right" vertical="center"/>
    </xf>
    <xf numFmtId="0" fontId="141" fillId="0" borderId="56" applyNumberFormat="0" applyFill="0" applyAlignment="0" applyProtection="0"/>
    <xf numFmtId="0" fontId="66" fillId="39" borderId="48">
      <alignment horizontal="left" vertical="center"/>
    </xf>
    <xf numFmtId="0" fontId="134" fillId="72" borderId="46" applyNumberFormat="0" applyAlignment="0" applyProtection="0"/>
    <xf numFmtId="192" fontId="66" fillId="89" borderId="47" applyNumberFormat="0" applyFont="0" applyBorder="0" applyAlignment="0" applyProtection="0">
      <alignment horizontal="right" vertical="center"/>
    </xf>
    <xf numFmtId="0" fontId="117" fillId="88" borderId="54" applyNumberFormat="0" applyFont="0" applyAlignment="0" applyProtection="0"/>
    <xf numFmtId="0" fontId="99" fillId="43" borderId="72" applyNumberFormat="0" applyFont="0" applyAlignment="0" applyProtection="0"/>
    <xf numFmtId="4" fontId="66" fillId="58" borderId="47"/>
    <xf numFmtId="49" fontId="77" fillId="0" borderId="47" applyNumberFormat="0" applyFill="0" applyBorder="0" applyProtection="0">
      <alignment horizontal="left" vertical="center"/>
    </xf>
    <xf numFmtId="0" fontId="66" fillId="0" borderId="47">
      <alignment horizontal="right" vertical="center"/>
    </xf>
    <xf numFmtId="4" fontId="113" fillId="38" borderId="49">
      <alignment horizontal="right" vertical="center"/>
    </xf>
    <xf numFmtId="4" fontId="113" fillId="38" borderId="47">
      <alignment horizontal="right" vertical="center"/>
    </xf>
    <xf numFmtId="4" fontId="113" fillId="38" borderId="47">
      <alignment horizontal="right" vertical="center"/>
    </xf>
    <xf numFmtId="0" fontId="115" fillId="39" borderId="47">
      <alignment horizontal="right" vertical="center"/>
    </xf>
    <xf numFmtId="0" fontId="113" fillId="39" borderId="47">
      <alignment horizontal="right" vertical="center"/>
    </xf>
    <xf numFmtId="49" fontId="66" fillId="0" borderId="47" applyNumberFormat="0" applyFont="0" applyFill="0" applyBorder="0" applyProtection="0">
      <alignment horizontal="left" vertical="center" indent="2"/>
    </xf>
    <xf numFmtId="0" fontId="134" fillId="72" borderId="46" applyNumberFormat="0" applyAlignment="0" applyProtection="0"/>
    <xf numFmtId="0" fontId="120" fillId="85" borderId="55" applyNumberFormat="0" applyAlignment="0" applyProtection="0"/>
    <xf numFmtId="49" fontId="66" fillId="0" borderId="47" applyNumberFormat="0" applyFont="0" applyFill="0" applyBorder="0" applyProtection="0">
      <alignment horizontal="left" vertical="center" indent="2"/>
    </xf>
    <xf numFmtId="0" fontId="103" fillId="72" borderId="46" applyNumberFormat="0" applyAlignment="0" applyProtection="0"/>
    <xf numFmtId="4" fontId="66" fillId="0" borderId="47" applyFill="0" applyBorder="0" applyProtection="0">
      <alignment horizontal="right" vertical="center"/>
    </xf>
    <xf numFmtId="0" fontId="123" fillId="85" borderId="46" applyNumberFormat="0" applyAlignment="0" applyProtection="0"/>
    <xf numFmtId="0" fontId="141" fillId="0" borderId="56" applyNumberFormat="0" applyFill="0" applyAlignment="0" applyProtection="0"/>
    <xf numFmtId="0" fontId="138" fillId="85" borderId="55" applyNumberFormat="0" applyAlignment="0" applyProtection="0"/>
    <xf numFmtId="0" fontId="66" fillId="0" borderId="47" applyNumberFormat="0" applyFill="0" applyAlignment="0" applyProtection="0"/>
    <xf numFmtId="4" fontId="66" fillId="0" borderId="47">
      <alignment horizontal="right" vertical="center"/>
    </xf>
    <xf numFmtId="0" fontId="66" fillId="0" borderId="47">
      <alignment horizontal="right" vertical="center"/>
    </xf>
    <xf numFmtId="0" fontId="134" fillId="72" borderId="46" applyNumberFormat="0" applyAlignment="0" applyProtection="0"/>
    <xf numFmtId="0" fontId="120" fillId="85" borderId="55" applyNumberFormat="0" applyAlignment="0" applyProtection="0"/>
    <xf numFmtId="0" fontId="122" fillId="85" borderId="46" applyNumberFormat="0" applyAlignment="0" applyProtection="0"/>
    <xf numFmtId="0" fontId="123" fillId="85" borderId="46" applyNumberFormat="0" applyAlignment="0" applyProtection="0"/>
    <xf numFmtId="0" fontId="123" fillId="85" borderId="46" applyNumberFormat="0" applyAlignment="0" applyProtection="0"/>
    <xf numFmtId="4" fontId="113" fillId="38" borderId="48">
      <alignment horizontal="right" vertical="center"/>
    </xf>
    <xf numFmtId="0" fontId="113" fillId="38" borderId="48">
      <alignment horizontal="right" vertical="center"/>
    </xf>
    <xf numFmtId="0" fontId="113" fillId="38" borderId="47">
      <alignment horizontal="right" vertical="center"/>
    </xf>
    <xf numFmtId="4" fontId="115" fillId="39" borderId="47">
      <alignment horizontal="right" vertical="center"/>
    </xf>
    <xf numFmtId="0" fontId="103" fillId="72" borderId="46" applyNumberFormat="0" applyAlignment="0" applyProtection="0"/>
    <xf numFmtId="0" fontId="126" fillId="0" borderId="56" applyNumberFormat="0" applyFill="0" applyAlignment="0" applyProtection="0"/>
    <xf numFmtId="0" fontId="141" fillId="0" borderId="56" applyNumberFormat="0" applyFill="0" applyAlignment="0" applyProtection="0"/>
    <xf numFmtId="0" fontId="117" fillId="88" borderId="54" applyNumberFormat="0" applyFont="0" applyAlignment="0" applyProtection="0"/>
    <xf numFmtId="0" fontId="134" fillId="72" borderId="46" applyNumberFormat="0" applyAlignment="0" applyProtection="0"/>
    <xf numFmtId="49" fontId="77" fillId="0" borderId="47" applyNumberFormat="0" applyFill="0" applyBorder="0" applyProtection="0">
      <alignment horizontal="left" vertical="center"/>
    </xf>
    <xf numFmtId="0" fontId="123" fillId="85" borderId="46" applyNumberFormat="0" applyAlignment="0" applyProtection="0"/>
    <xf numFmtId="0" fontId="117" fillId="88" borderId="54" applyNumberFormat="0" applyFont="0" applyAlignment="0" applyProtection="0"/>
    <xf numFmtId="0" fontId="3" fillId="88" borderId="54" applyNumberFormat="0" applyFont="0" applyAlignment="0" applyProtection="0"/>
    <xf numFmtId="0" fontId="138" fillId="85" borderId="55" applyNumberFormat="0" applyAlignment="0" applyProtection="0"/>
    <xf numFmtId="0" fontId="141" fillId="0" borderId="56" applyNumberFormat="0" applyFill="0" applyAlignment="0" applyProtection="0"/>
    <xf numFmtId="4" fontId="66" fillId="58" borderId="47"/>
    <xf numFmtId="0" fontId="113" fillId="38" borderId="47">
      <alignment horizontal="right" vertical="center"/>
    </xf>
    <xf numFmtId="0" fontId="141" fillId="0" borderId="56" applyNumberFormat="0" applyFill="0" applyAlignment="0" applyProtection="0"/>
    <xf numFmtId="4" fontId="113" fillId="38" borderId="49">
      <alignment horizontal="right" vertical="center"/>
    </xf>
    <xf numFmtId="0" fontId="122" fillId="85" borderId="46" applyNumberFormat="0" applyAlignment="0" applyProtection="0"/>
    <xf numFmtId="0" fontId="113" fillId="38" borderId="48">
      <alignment horizontal="right" vertical="center"/>
    </xf>
    <xf numFmtId="0" fontId="123" fillId="85" borderId="46" applyNumberFormat="0" applyAlignment="0" applyProtection="0"/>
    <xf numFmtId="0" fontId="126" fillId="0" borderId="56" applyNumberFormat="0" applyFill="0" applyAlignment="0" applyProtection="0"/>
    <xf numFmtId="0" fontId="117" fillId="88" borderId="54" applyNumberFormat="0" applyFont="0" applyAlignment="0" applyProtection="0"/>
    <xf numFmtId="4" fontId="113" fillId="38" borderId="48">
      <alignment horizontal="right" vertical="center"/>
    </xf>
    <xf numFmtId="0" fontId="66" fillId="58" borderId="47"/>
    <xf numFmtId="192" fontId="66" fillId="89" borderId="47" applyNumberFormat="0" applyFont="0" applyBorder="0" applyAlignment="0" applyProtection="0">
      <alignment horizontal="right" vertical="center"/>
    </xf>
    <xf numFmtId="0" fontId="66" fillId="0" borderId="47" applyNumberFormat="0" applyFill="0" applyAlignment="0" applyProtection="0"/>
    <xf numFmtId="4" fontId="66" fillId="0" borderId="47" applyFill="0" applyBorder="0" applyProtection="0">
      <alignment horizontal="right" vertical="center"/>
    </xf>
    <xf numFmtId="4" fontId="113" fillId="39" borderId="47">
      <alignment horizontal="right" vertical="center"/>
    </xf>
    <xf numFmtId="0" fontId="126" fillId="0" borderId="56" applyNumberFormat="0" applyFill="0" applyAlignment="0" applyProtection="0"/>
    <xf numFmtId="49" fontId="77" fillId="0" borderId="47" applyNumberFormat="0" applyFill="0" applyBorder="0" applyProtection="0">
      <alignment horizontal="left" vertical="center"/>
    </xf>
    <xf numFmtId="49" fontId="66" fillId="0" borderId="48" applyNumberFormat="0" applyFont="0" applyFill="0" applyBorder="0" applyProtection="0">
      <alignment horizontal="left" vertical="center" indent="5"/>
    </xf>
    <xf numFmtId="0" fontId="66" fillId="39" borderId="48">
      <alignment horizontal="left" vertical="center"/>
    </xf>
    <xf numFmtId="0" fontId="123" fillId="85" borderId="46" applyNumberFormat="0" applyAlignment="0" applyProtection="0"/>
    <xf numFmtId="4" fontId="113" fillId="38" borderId="49">
      <alignment horizontal="right" vertical="center"/>
    </xf>
    <xf numFmtId="0" fontId="134" fillId="72" borderId="46" applyNumberFormat="0" applyAlignment="0" applyProtection="0"/>
    <xf numFmtId="0" fontId="134" fillId="72" borderId="46" applyNumberFormat="0" applyAlignment="0" applyProtection="0"/>
    <xf numFmtId="0" fontId="117" fillId="88" borderId="54" applyNumberFormat="0" applyFont="0" applyAlignment="0" applyProtection="0"/>
    <xf numFmtId="0" fontId="138" fillId="85" borderId="55" applyNumberFormat="0" applyAlignment="0" applyProtection="0"/>
    <xf numFmtId="0" fontId="141" fillId="0" borderId="56" applyNumberFormat="0" applyFill="0" applyAlignment="0" applyProtection="0"/>
    <xf numFmtId="0" fontId="113" fillId="38" borderId="47">
      <alignment horizontal="right" vertical="center"/>
    </xf>
    <xf numFmtId="0" fontId="3" fillId="88" borderId="54" applyNumberFormat="0" applyFont="0" applyAlignment="0" applyProtection="0"/>
    <xf numFmtId="4" fontId="66" fillId="0" borderId="47">
      <alignment horizontal="right" vertical="center"/>
    </xf>
    <xf numFmtId="0" fontId="141" fillId="0" borderId="56" applyNumberFormat="0" applyFill="0" applyAlignment="0" applyProtection="0"/>
    <xf numFmtId="0" fontId="113" fillId="38" borderId="47">
      <alignment horizontal="right" vertical="center"/>
    </xf>
    <xf numFmtId="0" fontId="113" fillId="38" borderId="47">
      <alignment horizontal="right" vertical="center"/>
    </xf>
    <xf numFmtId="4" fontId="115" fillId="39" borderId="47">
      <alignment horizontal="right" vertical="center"/>
    </xf>
    <xf numFmtId="0" fontId="113" fillId="39" borderId="47">
      <alignment horizontal="right" vertical="center"/>
    </xf>
    <xf numFmtId="4" fontId="113" fillId="39" borderId="47">
      <alignment horizontal="right" vertical="center"/>
    </xf>
    <xf numFmtId="0" fontId="115" fillId="39" borderId="47">
      <alignment horizontal="right" vertical="center"/>
    </xf>
    <xf numFmtId="4" fontId="115" fillId="39" borderId="47">
      <alignment horizontal="right" vertical="center"/>
    </xf>
    <xf numFmtId="0" fontId="113" fillId="38" borderId="47">
      <alignment horizontal="right" vertical="center"/>
    </xf>
    <xf numFmtId="4" fontId="113" fillId="38" borderId="47">
      <alignment horizontal="right" vertical="center"/>
    </xf>
    <xf numFmtId="0" fontId="113" fillId="38" borderId="47">
      <alignment horizontal="right" vertical="center"/>
    </xf>
    <xf numFmtId="4" fontId="113" fillId="38" borderId="47">
      <alignment horizontal="right" vertical="center"/>
    </xf>
    <xf numFmtId="0" fontId="113" fillId="38" borderId="48">
      <alignment horizontal="right" vertical="center"/>
    </xf>
    <xf numFmtId="4" fontId="113" fillId="38" borderId="48">
      <alignment horizontal="right" vertical="center"/>
    </xf>
    <xf numFmtId="0" fontId="113" fillId="38" borderId="49">
      <alignment horizontal="right" vertical="center"/>
    </xf>
    <xf numFmtId="4" fontId="113" fillId="38" borderId="49">
      <alignment horizontal="right" vertical="center"/>
    </xf>
    <xf numFmtId="0" fontId="123" fillId="85" borderId="46" applyNumberFormat="0" applyAlignment="0" applyProtection="0"/>
    <xf numFmtId="0" fontId="66" fillId="39" borderId="48">
      <alignment horizontal="left" vertical="center"/>
    </xf>
    <xf numFmtId="0" fontId="134" fillId="72" borderId="46" applyNumberFormat="0" applyAlignment="0" applyProtection="0"/>
    <xf numFmtId="0" fontId="66" fillId="0" borderId="47">
      <alignment horizontal="right" vertical="center"/>
    </xf>
    <xf numFmtId="4" fontId="66" fillId="0" borderId="47">
      <alignment horizontal="right" vertical="center"/>
    </xf>
    <xf numFmtId="0" fontId="66" fillId="0" borderId="47" applyNumberFormat="0" applyFill="0" applyAlignment="0" applyProtection="0"/>
    <xf numFmtId="0" fontId="138" fillId="85" borderId="55" applyNumberFormat="0" applyAlignment="0" applyProtection="0"/>
    <xf numFmtId="192" fontId="66" fillId="89" borderId="47" applyNumberFormat="0" applyFont="0" applyBorder="0" applyAlignment="0" applyProtection="0">
      <alignment horizontal="right" vertical="center"/>
    </xf>
    <xf numFmtId="0" fontId="66" fillId="58" borderId="47"/>
    <xf numFmtId="4" fontId="66" fillId="58" borderId="47"/>
    <xf numFmtId="0" fontId="141" fillId="0" borderId="56" applyNumberFormat="0" applyFill="0" applyAlignment="0" applyProtection="0"/>
    <xf numFmtId="0" fontId="3" fillId="88" borderId="54" applyNumberFormat="0" applyFont="0" applyAlignment="0" applyProtection="0"/>
    <xf numFmtId="0" fontId="117" fillId="88" borderId="54" applyNumberFormat="0" applyFont="0" applyAlignment="0" applyProtection="0"/>
    <xf numFmtId="0" fontId="66" fillId="0" borderId="47" applyNumberFormat="0" applyFill="0" applyAlignment="0" applyProtection="0"/>
    <xf numFmtId="0" fontId="126" fillId="0" borderId="56" applyNumberFormat="0" applyFill="0" applyAlignment="0" applyProtection="0"/>
    <xf numFmtId="0" fontId="141" fillId="0" borderId="56" applyNumberFormat="0" applyFill="0" applyAlignment="0" applyProtection="0"/>
    <xf numFmtId="0" fontId="103" fillId="72" borderId="46" applyNumberFormat="0" applyAlignment="0" applyProtection="0"/>
    <xf numFmtId="0" fontId="123" fillId="85" borderId="46" applyNumberFormat="0" applyAlignment="0" applyProtection="0"/>
    <xf numFmtId="4" fontId="115" fillId="39" borderId="47">
      <alignment horizontal="right" vertical="center"/>
    </xf>
    <xf numFmtId="0" fontId="113" fillId="39" borderId="47">
      <alignment horizontal="right" vertical="center"/>
    </xf>
    <xf numFmtId="192" fontId="66" fillId="89" borderId="47" applyNumberFormat="0" applyFont="0" applyBorder="0" applyAlignment="0" applyProtection="0">
      <alignment horizontal="right" vertical="center"/>
    </xf>
    <xf numFmtId="0" fontId="126" fillId="0" borderId="56" applyNumberFormat="0" applyFill="0" applyAlignment="0" applyProtection="0"/>
    <xf numFmtId="49" fontId="66" fillId="0" borderId="47" applyNumberFormat="0" applyFont="0" applyFill="0" applyBorder="0" applyProtection="0">
      <alignment horizontal="left" vertical="center" indent="2"/>
    </xf>
    <xf numFmtId="49" fontId="66" fillId="0" borderId="48" applyNumberFormat="0" applyFont="0" applyFill="0" applyBorder="0" applyProtection="0">
      <alignment horizontal="left" vertical="center" indent="5"/>
    </xf>
    <xf numFmtId="49" fontId="66" fillId="0" borderId="47" applyNumberFormat="0" applyFont="0" applyFill="0" applyBorder="0" applyProtection="0">
      <alignment horizontal="left" vertical="center" indent="2"/>
    </xf>
    <xf numFmtId="4" fontId="66" fillId="0" borderId="47" applyFill="0" applyBorder="0" applyProtection="0">
      <alignment horizontal="right" vertical="center"/>
    </xf>
    <xf numFmtId="49" fontId="77" fillId="0" borderId="47" applyNumberFormat="0" applyFill="0" applyBorder="0" applyProtection="0">
      <alignment horizontal="left" vertical="center"/>
    </xf>
    <xf numFmtId="0" fontId="138" fillId="85" borderId="55" applyNumberFormat="0" applyAlignment="0" applyProtection="0"/>
    <xf numFmtId="0" fontId="113" fillId="38" borderId="49">
      <alignment horizontal="right" vertical="center"/>
    </xf>
    <xf numFmtId="0" fontId="103" fillId="72" borderId="46" applyNumberFormat="0" applyAlignment="0" applyProtection="0"/>
    <xf numFmtId="0" fontId="113" fillId="38" borderId="49">
      <alignment horizontal="right" vertical="center"/>
    </xf>
    <xf numFmtId="4" fontId="113" fillId="38" borderId="47">
      <alignment horizontal="right" vertical="center"/>
    </xf>
    <xf numFmtId="0" fontId="113" fillId="38" borderId="47">
      <alignment horizontal="right" vertical="center"/>
    </xf>
    <xf numFmtId="0" fontId="120" fillId="85" borderId="55" applyNumberFormat="0" applyAlignment="0" applyProtection="0"/>
    <xf numFmtId="0" fontId="122" fillId="85" borderId="46" applyNumberFormat="0" applyAlignment="0" applyProtection="0"/>
    <xf numFmtId="0" fontId="126" fillId="0" borderId="56" applyNumberFormat="0" applyFill="0" applyAlignment="0" applyProtection="0"/>
    <xf numFmtId="0" fontId="66" fillId="58" borderId="47"/>
    <xf numFmtId="4" fontId="66" fillId="58" borderId="47"/>
    <xf numFmtId="4" fontId="113" fillId="38" borderId="47">
      <alignment horizontal="right" vertical="center"/>
    </xf>
    <xf numFmtId="0" fontId="115" fillId="39" borderId="47">
      <alignment horizontal="right" vertical="center"/>
    </xf>
    <xf numFmtId="0" fontId="103" fillId="72" borderId="46" applyNumberFormat="0" applyAlignment="0" applyProtection="0"/>
    <xf numFmtId="0" fontId="123" fillId="85" borderId="46" applyNumberFormat="0" applyAlignment="0" applyProtection="0"/>
    <xf numFmtId="4" fontId="66" fillId="0" borderId="47">
      <alignment horizontal="right" vertical="center"/>
    </xf>
    <xf numFmtId="0" fontId="113" fillId="38" borderId="66">
      <alignment horizontal="right" vertical="center"/>
    </xf>
    <xf numFmtId="0" fontId="138" fillId="85" borderId="55" applyNumberFormat="0" applyAlignment="0" applyProtection="0"/>
    <xf numFmtId="0" fontId="134" fillId="72" borderId="46" applyNumberFormat="0" applyAlignment="0" applyProtection="0"/>
    <xf numFmtId="0" fontId="122" fillId="85" borderId="46" applyNumberFormat="0" applyAlignment="0" applyProtection="0"/>
    <xf numFmtId="0" fontId="120" fillId="85" borderId="55" applyNumberFormat="0" applyAlignment="0" applyProtection="0"/>
    <xf numFmtId="0" fontId="113" fillId="38" borderId="49">
      <alignment horizontal="right" vertical="center"/>
    </xf>
    <xf numFmtId="0" fontId="115" fillId="39" borderId="47">
      <alignment horizontal="right" vertical="center"/>
    </xf>
    <xf numFmtId="4" fontId="113" fillId="39" borderId="47">
      <alignment horizontal="right" vertical="center"/>
    </xf>
    <xf numFmtId="4" fontId="113" fillId="38" borderId="47">
      <alignment horizontal="right" vertical="center"/>
    </xf>
    <xf numFmtId="49" fontId="66" fillId="0" borderId="48" applyNumberFormat="0" applyFont="0" applyFill="0" applyBorder="0" applyProtection="0">
      <alignment horizontal="left" vertical="center" indent="5"/>
    </xf>
    <xf numFmtId="4" fontId="66" fillId="0" borderId="47" applyFill="0" applyBorder="0" applyProtection="0">
      <alignment horizontal="right" vertical="center"/>
    </xf>
    <xf numFmtId="4" fontId="113" fillId="39" borderId="47">
      <alignment horizontal="right" vertical="center"/>
    </xf>
    <xf numFmtId="0" fontId="134" fillId="72" borderId="46" applyNumberFormat="0" applyAlignment="0" applyProtection="0"/>
    <xf numFmtId="0" fontId="103" fillId="72" borderId="46" applyNumberFormat="0" applyAlignment="0" applyProtection="0"/>
    <xf numFmtId="0" fontId="122" fillId="85" borderId="46" applyNumberFormat="0" applyAlignment="0" applyProtection="0"/>
    <xf numFmtId="0" fontId="120" fillId="85" borderId="55" applyNumberFormat="0" applyAlignment="0" applyProtection="0"/>
    <xf numFmtId="0" fontId="122" fillId="85" borderId="46" applyNumberFormat="0" applyAlignment="0" applyProtection="0"/>
    <xf numFmtId="0" fontId="123" fillId="85" borderId="46" applyNumberFormat="0" applyAlignment="0" applyProtection="0"/>
    <xf numFmtId="0" fontId="103" fillId="72" borderId="46" applyNumberFormat="0" applyAlignment="0" applyProtection="0"/>
    <xf numFmtId="0" fontId="126" fillId="0" borderId="56" applyNumberFormat="0" applyFill="0" applyAlignment="0" applyProtection="0"/>
    <xf numFmtId="0" fontId="134" fillId="72" borderId="46" applyNumberFormat="0" applyAlignment="0" applyProtection="0"/>
    <xf numFmtId="0" fontId="117" fillId="88" borderId="54" applyNumberFormat="0" applyFont="0" applyAlignment="0" applyProtection="0"/>
    <xf numFmtId="0" fontId="3" fillId="88" borderId="54" applyNumberFormat="0" applyFont="0" applyAlignment="0" applyProtection="0"/>
    <xf numFmtId="0" fontId="138" fillId="85" borderId="55" applyNumberFormat="0" applyAlignment="0" applyProtection="0"/>
    <xf numFmtId="0" fontId="141" fillId="0" borderId="56" applyNumberFormat="0" applyFill="0" applyAlignment="0" applyProtection="0"/>
    <xf numFmtId="0" fontId="123" fillId="85" borderId="46" applyNumberFormat="0" applyAlignment="0" applyProtection="0"/>
    <xf numFmtId="0" fontId="134" fillId="72" borderId="46" applyNumberFormat="0" applyAlignment="0" applyProtection="0"/>
    <xf numFmtId="0" fontId="117" fillId="88" borderId="54" applyNumberFormat="0" applyFont="0" applyAlignment="0" applyProtection="0"/>
    <xf numFmtId="0" fontId="138" fillId="85" borderId="55" applyNumberFormat="0" applyAlignment="0" applyProtection="0"/>
    <xf numFmtId="0" fontId="141" fillId="0" borderId="56" applyNumberFormat="0" applyFill="0" applyAlignment="0" applyProtection="0"/>
    <xf numFmtId="0" fontId="113" fillId="38" borderId="51">
      <alignment horizontal="right" vertical="center"/>
    </xf>
    <xf numFmtId="4" fontId="113" fillId="38" borderId="51">
      <alignment horizontal="right" vertical="center"/>
    </xf>
    <xf numFmtId="0" fontId="113" fillId="38" borderId="52">
      <alignment horizontal="right" vertical="center"/>
    </xf>
    <xf numFmtId="4" fontId="113" fillId="38" borderId="52">
      <alignment horizontal="right" vertical="center"/>
    </xf>
    <xf numFmtId="0" fontId="123" fillId="85" borderId="46" applyNumberFormat="0" applyAlignment="0" applyProtection="0"/>
    <xf numFmtId="0" fontId="66" fillId="39" borderId="51">
      <alignment horizontal="left" vertical="center"/>
    </xf>
    <xf numFmtId="0" fontId="134" fillId="72" borderId="46" applyNumberFormat="0" applyAlignment="0" applyProtection="0"/>
    <xf numFmtId="0" fontId="138" fillId="85" borderId="55" applyNumberFormat="0" applyAlignment="0" applyProtection="0"/>
    <xf numFmtId="0" fontId="141" fillId="0" borderId="56" applyNumberFormat="0" applyFill="0" applyAlignment="0" applyProtection="0"/>
    <xf numFmtId="49" fontId="66" fillId="0" borderId="51" applyNumberFormat="0" applyFont="0" applyFill="0" applyBorder="0" applyProtection="0">
      <alignment horizontal="left" vertical="center" indent="5"/>
    </xf>
    <xf numFmtId="0" fontId="120" fillId="85" borderId="55" applyNumberFormat="0" applyAlignment="0" applyProtection="0"/>
    <xf numFmtId="0" fontId="122" fillId="85" borderId="46" applyNumberFormat="0" applyAlignment="0" applyProtection="0"/>
    <xf numFmtId="0" fontId="126" fillId="0" borderId="56" applyNumberFormat="0" applyFill="0" applyAlignment="0" applyProtection="0"/>
    <xf numFmtId="49" fontId="66" fillId="0" borderId="47" applyNumberFormat="0" applyFont="0" applyFill="0" applyBorder="0" applyProtection="0">
      <alignment horizontal="left" vertical="center" indent="2"/>
    </xf>
    <xf numFmtId="0" fontId="113" fillId="39" borderId="47">
      <alignment horizontal="right" vertical="center"/>
    </xf>
    <xf numFmtId="4" fontId="113" fillId="39" borderId="47">
      <alignment horizontal="right" vertical="center"/>
    </xf>
    <xf numFmtId="0" fontId="115" fillId="39" borderId="47">
      <alignment horizontal="right" vertical="center"/>
    </xf>
    <xf numFmtId="4" fontId="115" fillId="39" borderId="47">
      <alignment horizontal="right" vertical="center"/>
    </xf>
    <xf numFmtId="0" fontId="113" fillId="38" borderId="47">
      <alignment horizontal="right" vertical="center"/>
    </xf>
    <xf numFmtId="4" fontId="113" fillId="38" borderId="47">
      <alignment horizontal="right" vertical="center"/>
    </xf>
    <xf numFmtId="0" fontId="113" fillId="38" borderId="47">
      <alignment horizontal="right" vertical="center"/>
    </xf>
    <xf numFmtId="4" fontId="113" fillId="38" borderId="47">
      <alignment horizontal="right" vertical="center"/>
    </xf>
    <xf numFmtId="0" fontId="103" fillId="72" borderId="46" applyNumberFormat="0" applyAlignment="0" applyProtection="0"/>
    <xf numFmtId="0" fontId="66" fillId="0" borderId="47">
      <alignment horizontal="right" vertical="center"/>
    </xf>
    <xf numFmtId="4" fontId="66" fillId="0" borderId="47">
      <alignment horizontal="right" vertical="center"/>
    </xf>
    <xf numFmtId="4" fontId="66" fillId="0" borderId="47" applyFill="0" applyBorder="0" applyProtection="0">
      <alignment horizontal="right" vertical="center"/>
    </xf>
    <xf numFmtId="49" fontId="77" fillId="0" borderId="47" applyNumberFormat="0" applyFill="0" applyBorder="0" applyProtection="0">
      <alignment horizontal="left" vertical="center"/>
    </xf>
    <xf numFmtId="0" fontId="66" fillId="0" borderId="47" applyNumberFormat="0" applyFill="0" applyAlignment="0" applyProtection="0"/>
    <xf numFmtId="192" fontId="66" fillId="89" borderId="47" applyNumberFormat="0" applyFont="0" applyBorder="0" applyAlignment="0" applyProtection="0">
      <alignment horizontal="right" vertical="center"/>
    </xf>
    <xf numFmtId="0" fontId="66" fillId="58" borderId="47"/>
    <xf numFmtId="4" fontId="66" fillId="58" borderId="47"/>
    <xf numFmtId="4" fontId="113" fillId="38" borderId="47">
      <alignment horizontal="right" vertical="center"/>
    </xf>
    <xf numFmtId="0" fontId="66" fillId="58" borderId="47"/>
    <xf numFmtId="0" fontId="122" fillId="85" borderId="46" applyNumberFormat="0" applyAlignment="0" applyProtection="0"/>
    <xf numFmtId="0" fontId="113" fillId="39" borderId="47">
      <alignment horizontal="right" vertical="center"/>
    </xf>
    <xf numFmtId="0" fontId="66" fillId="0" borderId="47">
      <alignment horizontal="right" vertical="center"/>
    </xf>
    <xf numFmtId="0" fontId="141" fillId="0" borderId="56" applyNumberFormat="0" applyFill="0" applyAlignment="0" applyProtection="0"/>
    <xf numFmtId="0" fontId="66" fillId="39" borderId="48">
      <alignment horizontal="left" vertical="center"/>
    </xf>
    <xf numFmtId="0" fontId="134" fillId="72" borderId="46" applyNumberFormat="0" applyAlignment="0" applyProtection="0"/>
    <xf numFmtId="192" fontId="66" fillId="89" borderId="47" applyNumberFormat="0" applyFont="0" applyBorder="0" applyAlignment="0" applyProtection="0">
      <alignment horizontal="right" vertical="center"/>
    </xf>
    <xf numFmtId="0" fontId="117" fillId="88" borderId="54" applyNumberFormat="0" applyFont="0" applyAlignment="0" applyProtection="0"/>
    <xf numFmtId="0" fontId="66" fillId="38" borderId="75">
      <alignment horizontal="left" vertical="center" wrapText="1" indent="2"/>
    </xf>
    <xf numFmtId="4" fontId="66" fillId="58" borderId="47"/>
    <xf numFmtId="49" fontId="77" fillId="0" borderId="47" applyNumberFormat="0" applyFill="0" applyBorder="0" applyProtection="0">
      <alignment horizontal="left" vertical="center"/>
    </xf>
    <xf numFmtId="0" fontId="66" fillId="0" borderId="47">
      <alignment horizontal="right" vertical="center"/>
    </xf>
    <xf numFmtId="4" fontId="113" fillId="38" borderId="49">
      <alignment horizontal="right" vertical="center"/>
    </xf>
    <xf numFmtId="4" fontId="113" fillId="38" borderId="47">
      <alignment horizontal="right" vertical="center"/>
    </xf>
    <xf numFmtId="4" fontId="113" fillId="38" borderId="47">
      <alignment horizontal="right" vertical="center"/>
    </xf>
    <xf numFmtId="0" fontId="115" fillId="39" borderId="47">
      <alignment horizontal="right" vertical="center"/>
    </xf>
    <xf numFmtId="0" fontId="113" fillId="39" borderId="47">
      <alignment horizontal="right" vertical="center"/>
    </xf>
    <xf numFmtId="49" fontId="66" fillId="0" borderId="47" applyNumberFormat="0" applyFont="0" applyFill="0" applyBorder="0" applyProtection="0">
      <alignment horizontal="left" vertical="center" indent="2"/>
    </xf>
    <xf numFmtId="0" fontId="134" fillId="72" borderId="46" applyNumberFormat="0" applyAlignment="0" applyProtection="0"/>
    <xf numFmtId="0" fontId="120" fillId="85" borderId="55" applyNumberFormat="0" applyAlignment="0" applyProtection="0"/>
    <xf numFmtId="49" fontId="66" fillId="0" borderId="47" applyNumberFormat="0" applyFont="0" applyFill="0" applyBorder="0" applyProtection="0">
      <alignment horizontal="left" vertical="center" indent="2"/>
    </xf>
    <xf numFmtId="0" fontId="103" fillId="72" borderId="46" applyNumberFormat="0" applyAlignment="0" applyProtection="0"/>
    <xf numFmtId="4" fontId="66" fillId="0" borderId="47" applyFill="0" applyBorder="0" applyProtection="0">
      <alignment horizontal="right" vertical="center"/>
    </xf>
    <xf numFmtId="0" fontId="123" fillId="85" borderId="46" applyNumberFormat="0" applyAlignment="0" applyProtection="0"/>
    <xf numFmtId="0" fontId="141" fillId="0" borderId="56" applyNumberFormat="0" applyFill="0" applyAlignment="0" applyProtection="0"/>
    <xf numFmtId="0" fontId="138" fillId="85" borderId="55" applyNumberFormat="0" applyAlignment="0" applyProtection="0"/>
    <xf numFmtId="0" fontId="66" fillId="0" borderId="47" applyNumberFormat="0" applyFill="0" applyAlignment="0" applyProtection="0"/>
    <xf numFmtId="4" fontId="66" fillId="0" borderId="47">
      <alignment horizontal="right" vertical="center"/>
    </xf>
    <xf numFmtId="0" fontId="66" fillId="0" borderId="47">
      <alignment horizontal="right" vertical="center"/>
    </xf>
    <xf numFmtId="0" fontId="134" fillId="72" borderId="46" applyNumberFormat="0" applyAlignment="0" applyProtection="0"/>
    <xf numFmtId="0" fontId="120" fillId="85" borderId="55" applyNumberFormat="0" applyAlignment="0" applyProtection="0"/>
    <xf numFmtId="0" fontId="122" fillId="85" borderId="46" applyNumberFormat="0" applyAlignment="0" applyProtection="0"/>
    <xf numFmtId="0" fontId="123" fillId="85" borderId="46" applyNumberFormat="0" applyAlignment="0" applyProtection="0"/>
    <xf numFmtId="0" fontId="123" fillId="85" borderId="46" applyNumberFormat="0" applyAlignment="0" applyProtection="0"/>
    <xf numFmtId="4" fontId="113" fillId="38" borderId="48">
      <alignment horizontal="right" vertical="center"/>
    </xf>
    <xf numFmtId="0" fontId="113" fillId="38" borderId="48">
      <alignment horizontal="right" vertical="center"/>
    </xf>
    <xf numFmtId="0" fontId="113" fillId="38" borderId="47">
      <alignment horizontal="right" vertical="center"/>
    </xf>
    <xf numFmtId="4" fontId="115" fillId="39" borderId="47">
      <alignment horizontal="right" vertical="center"/>
    </xf>
    <xf numFmtId="0" fontId="103" fillId="72" borderId="46" applyNumberFormat="0" applyAlignment="0" applyProtection="0"/>
    <xf numFmtId="0" fontId="126" fillId="0" borderId="56" applyNumberFormat="0" applyFill="0" applyAlignment="0" applyProtection="0"/>
    <xf numFmtId="0" fontId="141" fillId="0" borderId="56" applyNumberFormat="0" applyFill="0" applyAlignment="0" applyProtection="0"/>
    <xf numFmtId="0" fontId="117" fillId="88" borderId="54" applyNumberFormat="0" applyFont="0" applyAlignment="0" applyProtection="0"/>
    <xf numFmtId="0" fontId="134" fillId="72" borderId="46" applyNumberFormat="0" applyAlignment="0" applyProtection="0"/>
    <xf numFmtId="49" fontId="77" fillId="0" borderId="47" applyNumberFormat="0" applyFill="0" applyBorder="0" applyProtection="0">
      <alignment horizontal="left" vertical="center"/>
    </xf>
    <xf numFmtId="0" fontId="123" fillId="85" borderId="46" applyNumberFormat="0" applyAlignment="0" applyProtection="0"/>
    <xf numFmtId="0" fontId="117" fillId="88" borderId="54" applyNumberFormat="0" applyFont="0" applyAlignment="0" applyProtection="0"/>
    <xf numFmtId="0" fontId="3" fillId="88" borderId="54" applyNumberFormat="0" applyFont="0" applyAlignment="0" applyProtection="0"/>
    <xf numFmtId="0" fontId="138" fillId="85" borderId="55" applyNumberFormat="0" applyAlignment="0" applyProtection="0"/>
    <xf numFmtId="0" fontId="141" fillId="0" borderId="56" applyNumberFormat="0" applyFill="0" applyAlignment="0" applyProtection="0"/>
    <xf numFmtId="4" fontId="66" fillId="58" borderId="47"/>
    <xf numFmtId="0" fontId="113" fillId="38" borderId="47">
      <alignment horizontal="right" vertical="center"/>
    </xf>
    <xf numFmtId="0" fontId="141" fillId="0" borderId="56" applyNumberFormat="0" applyFill="0" applyAlignment="0" applyProtection="0"/>
    <xf numFmtId="4" fontId="113" fillId="38" borderId="49">
      <alignment horizontal="right" vertical="center"/>
    </xf>
    <xf numFmtId="0" fontId="122" fillId="85" borderId="46" applyNumberFormat="0" applyAlignment="0" applyProtection="0"/>
    <xf numFmtId="0" fontId="113" fillId="38" borderId="48">
      <alignment horizontal="right" vertical="center"/>
    </xf>
    <xf numFmtId="0" fontId="123" fillId="85" borderId="46" applyNumberFormat="0" applyAlignment="0" applyProtection="0"/>
    <xf numFmtId="0" fontId="126" fillId="0" borderId="56" applyNumberFormat="0" applyFill="0" applyAlignment="0" applyProtection="0"/>
    <xf numFmtId="0" fontId="117" fillId="88" borderId="54" applyNumberFormat="0" applyFont="0" applyAlignment="0" applyProtection="0"/>
    <xf numFmtId="4" fontId="113" fillId="38" borderId="48">
      <alignment horizontal="right" vertical="center"/>
    </xf>
    <xf numFmtId="0" fontId="43" fillId="0" borderId="18" applyNumberFormat="0" applyFill="0" applyAlignment="0" applyProtection="0"/>
    <xf numFmtId="0" fontId="66" fillId="58" borderId="47"/>
    <xf numFmtId="192" fontId="66" fillId="89" borderId="47" applyNumberFormat="0" applyFont="0" applyBorder="0" applyAlignment="0" applyProtection="0">
      <alignment horizontal="right" vertical="center"/>
    </xf>
    <xf numFmtId="0" fontId="66" fillId="0" borderId="47" applyNumberFormat="0" applyFill="0" applyAlignment="0" applyProtection="0"/>
    <xf numFmtId="4" fontId="66" fillId="0" borderId="47" applyFill="0" applyBorder="0" applyProtection="0">
      <alignment horizontal="right" vertical="center"/>
    </xf>
    <xf numFmtId="4" fontId="113" fillId="39" borderId="47">
      <alignment horizontal="right" vertical="center"/>
    </xf>
    <xf numFmtId="0" fontId="126" fillId="0" borderId="56" applyNumberFormat="0" applyFill="0" applyAlignment="0" applyProtection="0"/>
    <xf numFmtId="49" fontId="77" fillId="0" borderId="47" applyNumberFormat="0" applyFill="0" applyBorder="0" applyProtection="0">
      <alignment horizontal="left" vertical="center"/>
    </xf>
    <xf numFmtId="49" fontId="66" fillId="0" borderId="48" applyNumberFormat="0" applyFont="0" applyFill="0" applyBorder="0" applyProtection="0">
      <alignment horizontal="left" vertical="center" indent="5"/>
    </xf>
    <xf numFmtId="0" fontId="66" fillId="39" borderId="48">
      <alignment horizontal="left" vertical="center"/>
    </xf>
    <xf numFmtId="0" fontId="123" fillId="85" borderId="46" applyNumberFormat="0" applyAlignment="0" applyProtection="0"/>
    <xf numFmtId="4" fontId="113" fillId="38" borderId="49">
      <alignment horizontal="right" vertical="center"/>
    </xf>
    <xf numFmtId="0" fontId="134" fillId="72" borderId="46" applyNumberFormat="0" applyAlignment="0" applyProtection="0"/>
    <xf numFmtId="0" fontId="134" fillId="72" borderId="46" applyNumberFormat="0" applyAlignment="0" applyProtection="0"/>
    <xf numFmtId="0" fontId="117" fillId="88" borderId="54" applyNumberFormat="0" applyFont="0" applyAlignment="0" applyProtection="0"/>
    <xf numFmtId="0" fontId="138" fillId="85" borderId="55" applyNumberFormat="0" applyAlignment="0" applyProtection="0"/>
    <xf numFmtId="0" fontId="141" fillId="0" borderId="56" applyNumberFormat="0" applyFill="0" applyAlignment="0" applyProtection="0"/>
    <xf numFmtId="0" fontId="113" fillId="38" borderId="47">
      <alignment horizontal="right" vertical="center"/>
    </xf>
    <xf numFmtId="0" fontId="3" fillId="88" borderId="54" applyNumberFormat="0" applyFont="0" applyAlignment="0" applyProtection="0"/>
    <xf numFmtId="4" fontId="66" fillId="0" borderId="47">
      <alignment horizontal="right" vertical="center"/>
    </xf>
    <xf numFmtId="0" fontId="141" fillId="0" borderId="56" applyNumberFormat="0" applyFill="0" applyAlignment="0" applyProtection="0"/>
    <xf numFmtId="0" fontId="113" fillId="38" borderId="47">
      <alignment horizontal="right" vertical="center"/>
    </xf>
    <xf numFmtId="0" fontId="113" fillId="38" borderId="47">
      <alignment horizontal="right" vertical="center"/>
    </xf>
    <xf numFmtId="4" fontId="115" fillId="39" borderId="47">
      <alignment horizontal="right" vertical="center"/>
    </xf>
    <xf numFmtId="0" fontId="113" fillId="39" borderId="47">
      <alignment horizontal="right" vertical="center"/>
    </xf>
    <xf numFmtId="4" fontId="113" fillId="39" borderId="47">
      <alignment horizontal="right" vertical="center"/>
    </xf>
    <xf numFmtId="0" fontId="115" fillId="39" borderId="47">
      <alignment horizontal="right" vertical="center"/>
    </xf>
    <xf numFmtId="4" fontId="115" fillId="39" borderId="47">
      <alignment horizontal="right" vertical="center"/>
    </xf>
    <xf numFmtId="0" fontId="113" fillId="38" borderId="47">
      <alignment horizontal="right" vertical="center"/>
    </xf>
    <xf numFmtId="4" fontId="113" fillId="38" borderId="47">
      <alignment horizontal="right" vertical="center"/>
    </xf>
    <xf numFmtId="0" fontId="113" fillId="38" borderId="47">
      <alignment horizontal="right" vertical="center"/>
    </xf>
    <xf numFmtId="4" fontId="113" fillId="38" borderId="47">
      <alignment horizontal="right" vertical="center"/>
    </xf>
    <xf numFmtId="0" fontId="113" fillId="38" borderId="48">
      <alignment horizontal="right" vertical="center"/>
    </xf>
    <xf numFmtId="4" fontId="113" fillId="38" borderId="48">
      <alignment horizontal="right" vertical="center"/>
    </xf>
    <xf numFmtId="0" fontId="113" fillId="38" borderId="49">
      <alignment horizontal="right" vertical="center"/>
    </xf>
    <xf numFmtId="4" fontId="113" fillId="38" borderId="49">
      <alignment horizontal="right" vertical="center"/>
    </xf>
    <xf numFmtId="0" fontId="123" fillId="85" borderId="46" applyNumberFormat="0" applyAlignment="0" applyProtection="0"/>
    <xf numFmtId="0" fontId="66" fillId="39" borderId="48">
      <alignment horizontal="left" vertical="center"/>
    </xf>
    <xf numFmtId="0" fontId="134" fillId="72" borderId="46" applyNumberFormat="0" applyAlignment="0" applyProtection="0"/>
    <xf numFmtId="0" fontId="66" fillId="0" borderId="47">
      <alignment horizontal="right" vertical="center"/>
    </xf>
    <xf numFmtId="4" fontId="66" fillId="0" borderId="47">
      <alignment horizontal="right" vertical="center"/>
    </xf>
    <xf numFmtId="0" fontId="66" fillId="0" borderId="47" applyNumberFormat="0" applyFill="0" applyAlignment="0" applyProtection="0"/>
    <xf numFmtId="0" fontId="138" fillId="85" borderId="55" applyNumberFormat="0" applyAlignment="0" applyProtection="0"/>
    <xf numFmtId="192" fontId="66" fillId="89" borderId="47" applyNumberFormat="0" applyFont="0" applyBorder="0" applyAlignment="0" applyProtection="0">
      <alignment horizontal="right" vertical="center"/>
    </xf>
    <xf numFmtId="0" fontId="66" fillId="58" borderId="47"/>
    <xf numFmtId="4" fontId="66" fillId="58" borderId="47"/>
    <xf numFmtId="0" fontId="141" fillId="0" borderId="56" applyNumberFormat="0" applyFill="0" applyAlignment="0" applyProtection="0"/>
    <xf numFmtId="0" fontId="3" fillId="88" borderId="54" applyNumberFormat="0" applyFont="0" applyAlignment="0" applyProtection="0"/>
    <xf numFmtId="0" fontId="117" fillId="88" borderId="54" applyNumberFormat="0" applyFont="0" applyAlignment="0" applyProtection="0"/>
    <xf numFmtId="0" fontId="66" fillId="0" borderId="47" applyNumberFormat="0" applyFill="0" applyAlignment="0" applyProtection="0"/>
    <xf numFmtId="0" fontId="126" fillId="0" borderId="56" applyNumberFormat="0" applyFill="0" applyAlignment="0" applyProtection="0"/>
    <xf numFmtId="0" fontId="141" fillId="0" borderId="56" applyNumberFormat="0" applyFill="0" applyAlignment="0" applyProtection="0"/>
    <xf numFmtId="0" fontId="103" fillId="72" borderId="46" applyNumberFormat="0" applyAlignment="0" applyProtection="0"/>
    <xf numFmtId="0" fontId="123" fillId="85" borderId="46" applyNumberFormat="0" applyAlignment="0" applyProtection="0"/>
    <xf numFmtId="4" fontId="115" fillId="39" borderId="47">
      <alignment horizontal="right" vertical="center"/>
    </xf>
    <xf numFmtId="0" fontId="113" fillId="39" borderId="47">
      <alignment horizontal="right" vertical="center"/>
    </xf>
    <xf numFmtId="192" fontId="66" fillId="89" borderId="47" applyNumberFormat="0" applyFont="0" applyBorder="0" applyAlignment="0" applyProtection="0">
      <alignment horizontal="right" vertical="center"/>
    </xf>
    <xf numFmtId="0" fontId="126" fillId="0" borderId="56" applyNumberFormat="0" applyFill="0" applyAlignment="0" applyProtection="0"/>
    <xf numFmtId="49" fontId="66" fillId="0" borderId="47" applyNumberFormat="0" applyFont="0" applyFill="0" applyBorder="0" applyProtection="0">
      <alignment horizontal="left" vertical="center" indent="2"/>
    </xf>
    <xf numFmtId="49" fontId="66" fillId="0" borderId="48" applyNumberFormat="0" applyFont="0" applyFill="0" applyBorder="0" applyProtection="0">
      <alignment horizontal="left" vertical="center" indent="5"/>
    </xf>
    <xf numFmtId="49" fontId="66" fillId="0" borderId="47" applyNumberFormat="0" applyFont="0" applyFill="0" applyBorder="0" applyProtection="0">
      <alignment horizontal="left" vertical="center" indent="2"/>
    </xf>
    <xf numFmtId="4" fontId="66" fillId="0" borderId="47" applyFill="0" applyBorder="0" applyProtection="0">
      <alignment horizontal="right" vertical="center"/>
    </xf>
    <xf numFmtId="49" fontId="77" fillId="0" borderId="47" applyNumberFormat="0" applyFill="0" applyBorder="0" applyProtection="0">
      <alignment horizontal="left" vertical="center"/>
    </xf>
    <xf numFmtId="0" fontId="138" fillId="85" borderId="55" applyNumberFormat="0" applyAlignment="0" applyProtection="0"/>
    <xf numFmtId="0" fontId="113" fillId="38" borderId="49">
      <alignment horizontal="right" vertical="center"/>
    </xf>
    <xf numFmtId="0" fontId="103" fillId="72" borderId="46" applyNumberFormat="0" applyAlignment="0" applyProtection="0"/>
    <xf numFmtId="0" fontId="113" fillId="38" borderId="49">
      <alignment horizontal="right" vertical="center"/>
    </xf>
    <xf numFmtId="4" fontId="113" fillId="38" borderId="47">
      <alignment horizontal="right" vertical="center"/>
    </xf>
    <xf numFmtId="0" fontId="113" fillId="38" borderId="47">
      <alignment horizontal="right" vertical="center"/>
    </xf>
    <xf numFmtId="0" fontId="120" fillId="85" borderId="55" applyNumberFormat="0" applyAlignment="0" applyProtection="0"/>
    <xf numFmtId="0" fontId="122" fillId="85" borderId="46" applyNumberFormat="0" applyAlignment="0" applyProtection="0"/>
    <xf numFmtId="0" fontId="126" fillId="0" borderId="56" applyNumberFormat="0" applyFill="0" applyAlignment="0" applyProtection="0"/>
    <xf numFmtId="0" fontId="66" fillId="58" borderId="47"/>
    <xf numFmtId="4" fontId="66" fillId="58" borderId="47"/>
    <xf numFmtId="4" fontId="113" fillId="38" borderId="47">
      <alignment horizontal="right" vertical="center"/>
    </xf>
    <xf numFmtId="0" fontId="115" fillId="39" borderId="47">
      <alignment horizontal="right" vertical="center"/>
    </xf>
    <xf numFmtId="0" fontId="103" fillId="72" borderId="46" applyNumberFormat="0" applyAlignment="0" applyProtection="0"/>
    <xf numFmtId="0" fontId="123" fillId="85" borderId="46" applyNumberFormat="0" applyAlignment="0" applyProtection="0"/>
    <xf numFmtId="4" fontId="66" fillId="0" borderId="47">
      <alignment horizontal="right" vertical="center"/>
    </xf>
    <xf numFmtId="0" fontId="138" fillId="85" borderId="55" applyNumberFormat="0" applyAlignment="0" applyProtection="0"/>
    <xf numFmtId="0" fontId="134" fillId="72" borderId="46" applyNumberFormat="0" applyAlignment="0" applyProtection="0"/>
    <xf numFmtId="0" fontId="122" fillId="85" borderId="46" applyNumberFormat="0" applyAlignment="0" applyProtection="0"/>
    <xf numFmtId="0" fontId="120" fillId="85" borderId="55" applyNumberFormat="0" applyAlignment="0" applyProtection="0"/>
    <xf numFmtId="0" fontId="113" fillId="38" borderId="49">
      <alignment horizontal="right" vertical="center"/>
    </xf>
    <xf numFmtId="0" fontId="115" fillId="39" borderId="47">
      <alignment horizontal="right" vertical="center"/>
    </xf>
    <xf numFmtId="4" fontId="113" fillId="39" borderId="47">
      <alignment horizontal="right" vertical="center"/>
    </xf>
    <xf numFmtId="4" fontId="113" fillId="38" borderId="47">
      <alignment horizontal="right" vertical="center"/>
    </xf>
    <xf numFmtId="49" fontId="66" fillId="0" borderId="48" applyNumberFormat="0" applyFont="0" applyFill="0" applyBorder="0" applyProtection="0">
      <alignment horizontal="left" vertical="center" indent="5"/>
    </xf>
    <xf numFmtId="4" fontId="66" fillId="0" borderId="47" applyFill="0" applyBorder="0" applyProtection="0">
      <alignment horizontal="right" vertical="center"/>
    </xf>
    <xf numFmtId="4" fontId="113" fillId="39" borderId="47">
      <alignment horizontal="right" vertical="center"/>
    </xf>
    <xf numFmtId="0" fontId="134" fillId="72" borderId="46" applyNumberFormat="0" applyAlignment="0" applyProtection="0"/>
    <xf numFmtId="0" fontId="103" fillId="72" borderId="46" applyNumberFormat="0" applyAlignment="0" applyProtection="0"/>
    <xf numFmtId="0" fontId="122" fillId="85" borderId="46" applyNumberFormat="0" applyAlignment="0" applyProtection="0"/>
    <xf numFmtId="0" fontId="40" fillId="8" borderId="13" applyNumberFormat="0" applyAlignment="0" applyProtection="0"/>
    <xf numFmtId="4" fontId="113" fillId="39" borderId="65">
      <alignment horizontal="right" vertical="center"/>
    </xf>
    <xf numFmtId="0" fontId="39" fillId="8" borderId="14" applyNumberFormat="0" applyAlignment="0" applyProtection="0"/>
    <xf numFmtId="0" fontId="40" fillId="8" borderId="13" applyNumberFormat="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1" fillId="12" borderId="0" applyNumberFormat="0" applyBorder="0" applyAlignment="0" applyProtection="0"/>
    <xf numFmtId="0" fontId="1" fillId="13" borderId="0" applyNumberFormat="0" applyBorder="0" applyAlignment="0" applyProtection="0"/>
    <xf numFmtId="0" fontId="44" fillId="14"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4" fillId="18"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4" fillId="22"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4" fillId="26"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4" fillId="30"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4" fillId="34" borderId="0" applyNumberFormat="0" applyBorder="0" applyAlignment="0" applyProtection="0"/>
    <xf numFmtId="0" fontId="1" fillId="32" borderId="0" applyNumberFormat="0" applyBorder="0" applyAlignment="0" applyProtection="0"/>
    <xf numFmtId="0" fontId="1" fillId="20" borderId="0" applyNumberFormat="0" applyBorder="0" applyAlignment="0" applyProtection="0"/>
    <xf numFmtId="0" fontId="39" fillId="8" borderId="14" applyNumberFormat="0" applyAlignment="0" applyProtection="0"/>
    <xf numFmtId="0" fontId="44" fillId="26" borderId="0" applyNumberFormat="0" applyBorder="0" applyAlignment="0" applyProtection="0"/>
    <xf numFmtId="0" fontId="41" fillId="0" borderId="0" applyNumberFormat="0" applyFill="0" applyBorder="0" applyAlignment="0" applyProtection="0"/>
    <xf numFmtId="0" fontId="1" fillId="12" borderId="0" applyNumberFormat="0" applyBorder="0" applyAlignment="0" applyProtection="0"/>
    <xf numFmtId="0" fontId="44" fillId="18" borderId="0" applyNumberFormat="0" applyBorder="0" applyAlignment="0" applyProtection="0"/>
    <xf numFmtId="0" fontId="1" fillId="25" borderId="0" applyNumberFormat="0" applyBorder="0" applyAlignment="0" applyProtection="0"/>
    <xf numFmtId="0" fontId="44" fillId="14" borderId="0" applyNumberFormat="0" applyBorder="0" applyAlignment="0" applyProtection="0"/>
    <xf numFmtId="0" fontId="43" fillId="0" borderId="18" applyNumberFormat="0" applyFill="0" applyAlignment="0" applyProtection="0"/>
    <xf numFmtId="0" fontId="1" fillId="29"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6" borderId="0" applyNumberFormat="0" applyBorder="0" applyAlignment="0" applyProtection="0"/>
    <xf numFmtId="0" fontId="44" fillId="30" borderId="0" applyNumberFormat="0" applyBorder="0" applyAlignment="0" applyProtection="0"/>
    <xf numFmtId="0" fontId="1" fillId="17" borderId="0" applyNumberFormat="0" applyBorder="0" applyAlignment="0" applyProtection="0"/>
    <xf numFmtId="0" fontId="1" fillId="24" borderId="0" applyNumberFormat="0" applyBorder="0" applyAlignment="0" applyProtection="0"/>
    <xf numFmtId="0" fontId="44" fillId="34" borderId="0" applyNumberFormat="0" applyBorder="0" applyAlignment="0" applyProtection="0"/>
    <xf numFmtId="0" fontId="1" fillId="13" borderId="0" applyNumberFormat="0" applyBorder="0" applyAlignment="0" applyProtection="0"/>
    <xf numFmtId="0" fontId="42" fillId="0" borderId="0" applyNumberFormat="0" applyFill="0" applyBorder="0" applyAlignment="0" applyProtection="0"/>
    <xf numFmtId="0" fontId="44" fillId="22" borderId="0" applyNumberFormat="0" applyBorder="0" applyAlignment="0" applyProtection="0"/>
    <xf numFmtId="0" fontId="1" fillId="28" borderId="0" applyNumberFormat="0" applyBorder="0" applyAlignment="0" applyProtection="0"/>
    <xf numFmtId="0" fontId="84" fillId="35" borderId="67" applyNumberFormat="0" applyAlignment="0" applyProtection="0"/>
    <xf numFmtId="0" fontId="84" fillId="35" borderId="67" applyNumberFormat="0" applyAlignment="0" applyProtection="0"/>
    <xf numFmtId="0" fontId="84" fillId="35" borderId="67" applyNumberFormat="0" applyAlignment="0" applyProtection="0"/>
    <xf numFmtId="49" fontId="66" fillId="0" borderId="58" applyNumberFormat="0" applyFont="0" applyFill="0" applyBorder="0" applyProtection="0">
      <alignment horizontal="left" vertical="center" indent="2"/>
    </xf>
    <xf numFmtId="49" fontId="66" fillId="0" borderId="59" applyNumberFormat="0" applyFont="0" applyFill="0" applyBorder="0" applyProtection="0">
      <alignment horizontal="left" vertical="center" indent="5"/>
    </xf>
    <xf numFmtId="0" fontId="102" fillId="38" borderId="67" applyNumberFormat="0" applyAlignment="0" applyProtection="0"/>
    <xf numFmtId="4" fontId="66" fillId="0" borderId="58" applyFill="0" applyBorder="0" applyProtection="0">
      <alignment horizontal="right" vertical="center"/>
    </xf>
    <xf numFmtId="49" fontId="77" fillId="0" borderId="58" applyNumberFormat="0" applyFill="0" applyBorder="0" applyProtection="0">
      <alignment horizontal="left" vertical="center"/>
    </xf>
    <xf numFmtId="0" fontId="115" fillId="39" borderId="65">
      <alignment horizontal="right" vertical="center"/>
    </xf>
    <xf numFmtId="0" fontId="66" fillId="0" borderId="75">
      <alignment horizontal="left" vertical="center" wrapText="1" indent="2"/>
    </xf>
    <xf numFmtId="0" fontId="66" fillId="0" borderId="65" applyNumberFormat="0" applyFill="0" applyAlignment="0" applyProtection="0"/>
    <xf numFmtId="0" fontId="40" fillId="8" borderId="13" applyNumberFormat="0" applyAlignment="0" applyProtection="0"/>
    <xf numFmtId="49" fontId="77" fillId="0" borderId="65" applyNumberFormat="0" applyFill="0" applyBorder="0" applyProtection="0">
      <alignment horizontal="left" vertical="center"/>
    </xf>
    <xf numFmtId="49" fontId="77" fillId="0" borderId="68" applyNumberFormat="0" applyFill="0" applyBorder="0" applyProtection="0">
      <alignment horizontal="left" vertical="center"/>
    </xf>
    <xf numFmtId="0" fontId="120" fillId="85" borderId="62" applyNumberFormat="0" applyAlignment="0" applyProtection="0"/>
    <xf numFmtId="0" fontId="122" fillId="85" borderId="57" applyNumberFormat="0" applyAlignment="0" applyProtection="0"/>
    <xf numFmtId="0" fontId="126" fillId="0" borderId="63" applyNumberFormat="0" applyFill="0" applyAlignment="0" applyProtection="0"/>
    <xf numFmtId="0" fontId="113" fillId="38" borderId="66">
      <alignment horizontal="right" vertical="center"/>
    </xf>
    <xf numFmtId="0" fontId="138" fillId="85" borderId="73" applyNumberFormat="0" applyAlignment="0" applyProtection="0"/>
    <xf numFmtId="192" fontId="66" fillId="89" borderId="65" applyNumberFormat="0" applyFont="0" applyBorder="0" applyAlignment="0" applyProtection="0">
      <alignment horizontal="right" vertical="center"/>
    </xf>
    <xf numFmtId="4" fontId="66" fillId="0" borderId="65" applyFill="0" applyBorder="0" applyProtection="0">
      <alignment horizontal="right" vertical="center"/>
    </xf>
    <xf numFmtId="0" fontId="66" fillId="0" borderId="75">
      <alignment horizontal="left" vertical="center" wrapText="1" indent="2"/>
    </xf>
    <xf numFmtId="0" fontId="1" fillId="16" borderId="0" applyNumberFormat="0" applyBorder="0" applyAlignment="0" applyProtection="0"/>
    <xf numFmtId="0" fontId="103" fillId="72" borderId="57" applyNumberFormat="0" applyAlignment="0" applyProtection="0"/>
    <xf numFmtId="0" fontId="99" fillId="43" borderId="72" applyNumberFormat="0" applyFont="0" applyAlignment="0" applyProtection="0"/>
    <xf numFmtId="0" fontId="102" fillId="38" borderId="67" applyNumberFormat="0" applyAlignment="0" applyProtection="0"/>
    <xf numFmtId="0" fontId="113" fillId="38" borderId="65">
      <alignment horizontal="right" vertical="center"/>
    </xf>
    <xf numFmtId="0" fontId="102" fillId="38" borderId="67" applyNumberFormat="0" applyAlignment="0" applyProtection="0"/>
    <xf numFmtId="0" fontId="102" fillId="38" borderId="67" applyNumberFormat="0" applyAlignment="0" applyProtection="0"/>
    <xf numFmtId="0" fontId="102" fillId="38" borderId="67" applyNumberFormat="0" applyAlignment="0" applyProtection="0"/>
    <xf numFmtId="0" fontId="84" fillId="35" borderId="67" applyNumberFormat="0" applyAlignment="0" applyProtection="0"/>
    <xf numFmtId="0" fontId="84" fillId="35" borderId="67" applyNumberFormat="0" applyAlignment="0" applyProtection="0"/>
    <xf numFmtId="0" fontId="84" fillId="35" borderId="67" applyNumberFormat="0" applyAlignment="0" applyProtection="0"/>
    <xf numFmtId="0" fontId="84" fillId="35" borderId="67" applyNumberFormat="0" applyAlignment="0" applyProtection="0"/>
    <xf numFmtId="0" fontId="84" fillId="35" borderId="67" applyNumberFormat="0" applyAlignment="0" applyProtection="0"/>
    <xf numFmtId="0" fontId="84" fillId="35" borderId="67" applyNumberFormat="0" applyAlignment="0" applyProtection="0"/>
    <xf numFmtId="0" fontId="113" fillId="38" borderId="65">
      <alignment horizontal="right" vertical="center"/>
    </xf>
    <xf numFmtId="4" fontId="113" fillId="38" borderId="58">
      <alignment horizontal="right" vertical="center"/>
    </xf>
    <xf numFmtId="0" fontId="66" fillId="58" borderId="58"/>
    <xf numFmtId="0" fontId="122" fillId="85" borderId="57" applyNumberFormat="0" applyAlignment="0" applyProtection="0"/>
    <xf numFmtId="0" fontId="113" fillId="39" borderId="58">
      <alignment horizontal="right" vertical="center"/>
    </xf>
    <xf numFmtId="0" fontId="66" fillId="0" borderId="58">
      <alignment horizontal="right" vertical="center"/>
    </xf>
    <xf numFmtId="0" fontId="141" fillId="0" borderId="63" applyNumberFormat="0" applyFill="0" applyAlignment="0" applyProtection="0"/>
    <xf numFmtId="0" fontId="66" fillId="39" borderId="59">
      <alignment horizontal="left" vertical="center"/>
    </xf>
    <xf numFmtId="0" fontId="134" fillId="72" borderId="57" applyNumberFormat="0" applyAlignment="0" applyProtection="0"/>
    <xf numFmtId="192" fontId="66" fillId="89" borderId="58" applyNumberFormat="0" applyFont="0" applyBorder="0" applyAlignment="0" applyProtection="0">
      <alignment horizontal="right" vertical="center"/>
    </xf>
    <xf numFmtId="0" fontId="117" fillId="88" borderId="61" applyNumberFormat="0" applyFont="0" applyAlignment="0" applyProtection="0"/>
    <xf numFmtId="0" fontId="44" fillId="30" borderId="0" applyNumberFormat="0" applyBorder="0" applyAlignment="0" applyProtection="0"/>
    <xf numFmtId="4" fontId="66" fillId="58" borderId="58"/>
    <xf numFmtId="49" fontId="77" fillId="0" borderId="58" applyNumberFormat="0" applyFill="0" applyBorder="0" applyProtection="0">
      <alignment horizontal="left" vertical="center"/>
    </xf>
    <xf numFmtId="0" fontId="66" fillId="0" borderId="58">
      <alignment horizontal="right" vertical="center"/>
    </xf>
    <xf numFmtId="4" fontId="113" fillId="38" borderId="60">
      <alignment horizontal="right" vertical="center"/>
    </xf>
    <xf numFmtId="4" fontId="113" fillId="38" borderId="58">
      <alignment horizontal="right" vertical="center"/>
    </xf>
    <xf numFmtId="4" fontId="113" fillId="38" borderId="58">
      <alignment horizontal="right" vertical="center"/>
    </xf>
    <xf numFmtId="0" fontId="115" fillId="39" borderId="58">
      <alignment horizontal="right" vertical="center"/>
    </xf>
    <xf numFmtId="0" fontId="113" fillId="39" borderId="58">
      <alignment horizontal="right" vertical="center"/>
    </xf>
    <xf numFmtId="49" fontId="66" fillId="0" borderId="58" applyNumberFormat="0" applyFont="0" applyFill="0" applyBorder="0" applyProtection="0">
      <alignment horizontal="left" vertical="center" indent="2"/>
    </xf>
    <xf numFmtId="0" fontId="134" fillId="72" borderId="57" applyNumberFormat="0" applyAlignment="0" applyProtection="0"/>
    <xf numFmtId="0" fontId="120" fillId="85" borderId="62" applyNumberFormat="0" applyAlignment="0" applyProtection="0"/>
    <xf numFmtId="49" fontId="66" fillId="0" borderId="58" applyNumberFormat="0" applyFont="0" applyFill="0" applyBorder="0" applyProtection="0">
      <alignment horizontal="left" vertical="center" indent="2"/>
    </xf>
    <xf numFmtId="0" fontId="103" fillId="72" borderId="57" applyNumberFormat="0" applyAlignment="0" applyProtection="0"/>
    <xf numFmtId="4" fontId="66" fillId="0" borderId="58" applyFill="0" applyBorder="0" applyProtection="0">
      <alignment horizontal="right" vertical="center"/>
    </xf>
    <xf numFmtId="0" fontId="123" fillId="85" borderId="57" applyNumberFormat="0" applyAlignment="0" applyProtection="0"/>
    <xf numFmtId="0" fontId="141" fillId="0" borderId="63" applyNumberFormat="0" applyFill="0" applyAlignment="0" applyProtection="0"/>
    <xf numFmtId="0" fontId="138" fillId="85" borderId="62" applyNumberFormat="0" applyAlignment="0" applyProtection="0"/>
    <xf numFmtId="0" fontId="66" fillId="0" borderId="58" applyNumberFormat="0" applyFill="0" applyAlignment="0" applyProtection="0"/>
    <xf numFmtId="4" fontId="66" fillId="0" borderId="58">
      <alignment horizontal="right" vertical="center"/>
    </xf>
    <xf numFmtId="0" fontId="66" fillId="0" borderId="58">
      <alignment horizontal="right" vertical="center"/>
    </xf>
    <xf numFmtId="0" fontId="134" fillId="72" borderId="57" applyNumberFormat="0" applyAlignment="0" applyProtection="0"/>
    <xf numFmtId="0" fontId="120" fillId="85" borderId="62" applyNumberFormat="0" applyAlignment="0" applyProtection="0"/>
    <xf numFmtId="0" fontId="122" fillId="85" borderId="57" applyNumberFormat="0" applyAlignment="0" applyProtection="0"/>
    <xf numFmtId="0" fontId="123" fillId="85" borderId="57" applyNumberFormat="0" applyAlignment="0" applyProtection="0"/>
    <xf numFmtId="0" fontId="123" fillId="85" borderId="57" applyNumberFormat="0" applyAlignment="0" applyProtection="0"/>
    <xf numFmtId="4" fontId="113" fillId="38" borderId="59">
      <alignment horizontal="right" vertical="center"/>
    </xf>
    <xf numFmtId="0" fontId="113" fillId="38" borderId="59">
      <alignment horizontal="right" vertical="center"/>
    </xf>
    <xf numFmtId="0" fontId="113" fillId="38" borderId="58">
      <alignment horizontal="right" vertical="center"/>
    </xf>
    <xf numFmtId="4" fontId="115" fillId="39" borderId="58">
      <alignment horizontal="right" vertical="center"/>
    </xf>
    <xf numFmtId="0" fontId="103" fillId="72" borderId="57" applyNumberFormat="0" applyAlignment="0" applyProtection="0"/>
    <xf numFmtId="0" fontId="126" fillId="0" borderId="63" applyNumberFormat="0" applyFill="0" applyAlignment="0" applyProtection="0"/>
    <xf numFmtId="0" fontId="141" fillId="0" borderId="63" applyNumberFormat="0" applyFill="0" applyAlignment="0" applyProtection="0"/>
    <xf numFmtId="0" fontId="117" fillId="88" borderId="61" applyNumberFormat="0" applyFont="0" applyAlignment="0" applyProtection="0"/>
    <xf numFmtId="0" fontId="134" fillId="72" borderId="57" applyNumberFormat="0" applyAlignment="0" applyProtection="0"/>
    <xf numFmtId="49" fontId="77" fillId="0" borderId="58" applyNumberFormat="0" applyFill="0" applyBorder="0" applyProtection="0">
      <alignment horizontal="left" vertical="center"/>
    </xf>
    <xf numFmtId="0" fontId="66" fillId="58" borderId="65"/>
    <xf numFmtId="0" fontId="123" fillId="85" borderId="57" applyNumberFormat="0" applyAlignment="0" applyProtection="0"/>
    <xf numFmtId="0" fontId="44" fillId="22" borderId="0" applyNumberFormat="0" applyBorder="0" applyAlignment="0" applyProtection="0"/>
    <xf numFmtId="0" fontId="117" fillId="88" borderId="61" applyNumberFormat="0" applyFont="0" applyAlignment="0" applyProtection="0"/>
    <xf numFmtId="0" fontId="3" fillId="88" borderId="61" applyNumberFormat="0" applyFont="0" applyAlignment="0" applyProtection="0"/>
    <xf numFmtId="0" fontId="138" fillId="85" borderId="62" applyNumberFormat="0" applyAlignment="0" applyProtection="0"/>
    <xf numFmtId="0" fontId="141" fillId="0" borderId="63" applyNumberFormat="0" applyFill="0" applyAlignment="0" applyProtection="0"/>
    <xf numFmtId="4" fontId="66" fillId="58" borderId="58"/>
    <xf numFmtId="0" fontId="113" fillId="38" borderId="58">
      <alignment horizontal="right" vertical="center"/>
    </xf>
    <xf numFmtId="0" fontId="141" fillId="0" borderId="63" applyNumberFormat="0" applyFill="0" applyAlignment="0" applyProtection="0"/>
    <xf numFmtId="4" fontId="113" fillId="38" borderId="60">
      <alignment horizontal="right" vertical="center"/>
    </xf>
    <xf numFmtId="0" fontId="122" fillId="85" borderId="57" applyNumberFormat="0" applyAlignment="0" applyProtection="0"/>
    <xf numFmtId="0" fontId="113" fillId="38" borderId="59">
      <alignment horizontal="right" vertical="center"/>
    </xf>
    <xf numFmtId="0" fontId="123" fillId="85" borderId="57" applyNumberFormat="0" applyAlignment="0" applyProtection="0"/>
    <xf numFmtId="0" fontId="126" fillId="0" borderId="63" applyNumberFormat="0" applyFill="0" applyAlignment="0" applyProtection="0"/>
    <xf numFmtId="0" fontId="117" fillId="88" borderId="61" applyNumberFormat="0" applyFont="0" applyAlignment="0" applyProtection="0"/>
    <xf numFmtId="4" fontId="113" fillId="38" borderId="59">
      <alignment horizontal="right" vertical="center"/>
    </xf>
    <xf numFmtId="0" fontId="66" fillId="58" borderId="58"/>
    <xf numFmtId="192" fontId="66" fillId="89" borderId="58" applyNumberFormat="0" applyFont="0" applyBorder="0" applyAlignment="0" applyProtection="0">
      <alignment horizontal="right" vertical="center"/>
    </xf>
    <xf numFmtId="0" fontId="66" fillId="0" borderId="58" applyNumberFormat="0" applyFill="0" applyAlignment="0" applyProtection="0"/>
    <xf numFmtId="4" fontId="66" fillId="0" borderId="58" applyFill="0" applyBorder="0" applyProtection="0">
      <alignment horizontal="right" vertical="center"/>
    </xf>
    <xf numFmtId="4" fontId="113" fillId="39" borderId="58">
      <alignment horizontal="right" vertical="center"/>
    </xf>
    <xf numFmtId="0" fontId="126" fillId="0" borderId="63" applyNumberFormat="0" applyFill="0" applyAlignment="0" applyProtection="0"/>
    <xf numFmtId="49" fontId="77" fillId="0" borderId="58" applyNumberFormat="0" applyFill="0" applyBorder="0" applyProtection="0">
      <alignment horizontal="left" vertical="center"/>
    </xf>
    <xf numFmtId="49" fontId="66" fillId="0" borderId="59" applyNumberFormat="0" applyFont="0" applyFill="0" applyBorder="0" applyProtection="0">
      <alignment horizontal="left" vertical="center" indent="5"/>
    </xf>
    <xf numFmtId="0" fontId="66" fillId="39" borderId="59">
      <alignment horizontal="left" vertical="center"/>
    </xf>
    <xf numFmtId="0" fontId="123" fillId="85" borderId="57" applyNumberFormat="0" applyAlignment="0" applyProtection="0"/>
    <xf numFmtId="4" fontId="113" fillId="38" borderId="60">
      <alignment horizontal="right" vertical="center"/>
    </xf>
    <xf numFmtId="0" fontId="134" fillId="72" borderId="57" applyNumberFormat="0" applyAlignment="0" applyProtection="0"/>
    <xf numFmtId="0" fontId="134" fillId="72" borderId="57" applyNumberFormat="0" applyAlignment="0" applyProtection="0"/>
    <xf numFmtId="0" fontId="117" fillId="88" borderId="61" applyNumberFormat="0" applyFont="0" applyAlignment="0" applyProtection="0"/>
    <xf numFmtId="0" fontId="138" fillId="85" borderId="62" applyNumberFormat="0" applyAlignment="0" applyProtection="0"/>
    <xf numFmtId="0" fontId="141" fillId="0" borderId="63" applyNumberFormat="0" applyFill="0" applyAlignment="0" applyProtection="0"/>
    <xf numFmtId="0" fontId="113" fillId="38" borderId="58">
      <alignment horizontal="right" vertical="center"/>
    </xf>
    <xf numFmtId="0" fontId="3" fillId="88" borderId="61" applyNumberFormat="0" applyFont="0" applyAlignment="0" applyProtection="0"/>
    <xf numFmtId="4" fontId="66" fillId="0" borderId="58">
      <alignment horizontal="right" vertical="center"/>
    </xf>
    <xf numFmtId="0" fontId="141" fillId="0" borderId="63" applyNumberFormat="0" applyFill="0" applyAlignment="0" applyProtection="0"/>
    <xf numFmtId="0" fontId="113" fillId="38" borderId="58">
      <alignment horizontal="right" vertical="center"/>
    </xf>
    <xf numFmtId="0" fontId="113" fillId="38" borderId="58">
      <alignment horizontal="right" vertical="center"/>
    </xf>
    <xf numFmtId="4" fontId="115" fillId="39" borderId="58">
      <alignment horizontal="right" vertical="center"/>
    </xf>
    <xf numFmtId="0" fontId="113" fillId="39" borderId="58">
      <alignment horizontal="right" vertical="center"/>
    </xf>
    <xf numFmtId="4" fontId="113" fillId="39" borderId="58">
      <alignment horizontal="right" vertical="center"/>
    </xf>
    <xf numFmtId="0" fontId="115" fillId="39" borderId="58">
      <alignment horizontal="right" vertical="center"/>
    </xf>
    <xf numFmtId="4" fontId="115" fillId="39" borderId="58">
      <alignment horizontal="right" vertical="center"/>
    </xf>
    <xf numFmtId="0" fontId="113" fillId="38" borderId="58">
      <alignment horizontal="right" vertical="center"/>
    </xf>
    <xf numFmtId="4" fontId="113" fillId="38" borderId="58">
      <alignment horizontal="right" vertical="center"/>
    </xf>
    <xf numFmtId="0" fontId="113" fillId="38" borderId="58">
      <alignment horizontal="right" vertical="center"/>
    </xf>
    <xf numFmtId="4" fontId="113" fillId="38" borderId="58">
      <alignment horizontal="right" vertical="center"/>
    </xf>
    <xf numFmtId="0" fontId="113" fillId="38" borderId="59">
      <alignment horizontal="right" vertical="center"/>
    </xf>
    <xf numFmtId="4" fontId="113" fillId="38" borderId="59">
      <alignment horizontal="right" vertical="center"/>
    </xf>
    <xf numFmtId="0" fontId="113" fillId="38" borderId="60">
      <alignment horizontal="right" vertical="center"/>
    </xf>
    <xf numFmtId="4" fontId="113" fillId="38" borderId="60">
      <alignment horizontal="right" vertical="center"/>
    </xf>
    <xf numFmtId="0" fontId="123" fillId="85" borderId="57" applyNumberFormat="0" applyAlignment="0" applyProtection="0"/>
    <xf numFmtId="0" fontId="113" fillId="38" borderId="64">
      <alignment horizontal="right" vertical="center"/>
    </xf>
    <xf numFmtId="0" fontId="66" fillId="39" borderId="59">
      <alignment horizontal="left" vertical="center"/>
    </xf>
    <xf numFmtId="0" fontId="134" fillId="72" borderId="57" applyNumberFormat="0" applyAlignment="0" applyProtection="0"/>
    <xf numFmtId="0" fontId="66" fillId="0" borderId="58">
      <alignment horizontal="right" vertical="center"/>
    </xf>
    <xf numFmtId="4" fontId="66" fillId="0" borderId="58">
      <alignment horizontal="right" vertical="center"/>
    </xf>
    <xf numFmtId="0" fontId="66" fillId="0" borderId="58" applyNumberFormat="0" applyFill="0" applyAlignment="0" applyProtection="0"/>
    <xf numFmtId="0" fontId="138" fillId="85" borderId="62" applyNumberFormat="0" applyAlignment="0" applyProtection="0"/>
    <xf numFmtId="192" fontId="66" fillId="89" borderId="58" applyNumberFormat="0" applyFont="0" applyBorder="0" applyAlignment="0" applyProtection="0">
      <alignment horizontal="right" vertical="center"/>
    </xf>
    <xf numFmtId="0" fontId="66" fillId="58" borderId="58"/>
    <xf numFmtId="4" fontId="66" fillId="58" borderId="58"/>
    <xf numFmtId="0" fontId="141" fillId="0" borderId="63" applyNumberFormat="0" applyFill="0" applyAlignment="0" applyProtection="0"/>
    <xf numFmtId="0" fontId="3" fillId="88" borderId="61" applyNumberFormat="0" applyFont="0" applyAlignment="0" applyProtection="0"/>
    <xf numFmtId="0" fontId="117" fillId="88" borderId="61" applyNumberFormat="0" applyFont="0" applyAlignment="0" applyProtection="0"/>
    <xf numFmtId="0" fontId="66" fillId="0" borderId="58" applyNumberFormat="0" applyFill="0" applyAlignment="0" applyProtection="0"/>
    <xf numFmtId="0" fontId="126" fillId="0" borderId="63" applyNumberFormat="0" applyFill="0" applyAlignment="0" applyProtection="0"/>
    <xf numFmtId="0" fontId="141" fillId="0" borderId="63" applyNumberFormat="0" applyFill="0" applyAlignment="0" applyProtection="0"/>
    <xf numFmtId="0" fontId="103" fillId="72" borderId="57" applyNumberFormat="0" applyAlignment="0" applyProtection="0"/>
    <xf numFmtId="0" fontId="123" fillId="85" borderId="57" applyNumberFormat="0" applyAlignment="0" applyProtection="0"/>
    <xf numFmtId="4" fontId="115" fillId="39" borderId="58">
      <alignment horizontal="right" vertical="center"/>
    </xf>
    <xf numFmtId="0" fontId="113" fillId="39" borderId="58">
      <alignment horizontal="right" vertical="center"/>
    </xf>
    <xf numFmtId="192" fontId="66" fillId="89" borderId="58" applyNumberFormat="0" applyFont="0" applyBorder="0" applyAlignment="0" applyProtection="0">
      <alignment horizontal="right" vertical="center"/>
    </xf>
    <xf numFmtId="0" fontId="126" fillId="0" borderId="63" applyNumberFormat="0" applyFill="0" applyAlignment="0" applyProtection="0"/>
    <xf numFmtId="49" fontId="66" fillId="0" borderId="58" applyNumberFormat="0" applyFont="0" applyFill="0" applyBorder="0" applyProtection="0">
      <alignment horizontal="left" vertical="center" indent="2"/>
    </xf>
    <xf numFmtId="49" fontId="66" fillId="0" borderId="59" applyNumberFormat="0" applyFont="0" applyFill="0" applyBorder="0" applyProtection="0">
      <alignment horizontal="left" vertical="center" indent="5"/>
    </xf>
    <xf numFmtId="49" fontId="66" fillId="0" borderId="58" applyNumberFormat="0" applyFont="0" applyFill="0" applyBorder="0" applyProtection="0">
      <alignment horizontal="left" vertical="center" indent="2"/>
    </xf>
    <xf numFmtId="4" fontId="66" fillId="0" borderId="58" applyFill="0" applyBorder="0" applyProtection="0">
      <alignment horizontal="right" vertical="center"/>
    </xf>
    <xf numFmtId="49" fontId="77" fillId="0" borderId="58" applyNumberFormat="0" applyFill="0" applyBorder="0" applyProtection="0">
      <alignment horizontal="left" vertical="center"/>
    </xf>
    <xf numFmtId="0" fontId="1" fillId="25" borderId="0" applyNumberFormat="0" applyBorder="0" applyAlignment="0" applyProtection="0"/>
    <xf numFmtId="0" fontId="138" fillId="85" borderId="62" applyNumberFormat="0" applyAlignment="0" applyProtection="0"/>
    <xf numFmtId="0" fontId="113" fillId="38" borderId="60">
      <alignment horizontal="right" vertical="center"/>
    </xf>
    <xf numFmtId="0" fontId="103" fillId="72" borderId="57" applyNumberFormat="0" applyAlignment="0" applyProtection="0"/>
    <xf numFmtId="0" fontId="113" fillId="38" borderId="60">
      <alignment horizontal="right" vertical="center"/>
    </xf>
    <xf numFmtId="4" fontId="113" fillId="38" borderId="58">
      <alignment horizontal="right" vertical="center"/>
    </xf>
    <xf numFmtId="0" fontId="113" fillId="38" borderId="58">
      <alignment horizontal="right" vertical="center"/>
    </xf>
    <xf numFmtId="0" fontId="120" fillId="85" borderId="62" applyNumberFormat="0" applyAlignment="0" applyProtection="0"/>
    <xf numFmtId="0" fontId="122" fillId="85" borderId="57" applyNumberFormat="0" applyAlignment="0" applyProtection="0"/>
    <xf numFmtId="0" fontId="126" fillId="0" borderId="63" applyNumberFormat="0" applyFill="0" applyAlignment="0" applyProtection="0"/>
    <xf numFmtId="0" fontId="66" fillId="58" borderId="58"/>
    <xf numFmtId="4" fontId="66" fillId="58" borderId="58"/>
    <xf numFmtId="4" fontId="113" fillId="38" borderId="58">
      <alignment horizontal="right" vertical="center"/>
    </xf>
    <xf numFmtId="0" fontId="115" fillId="39" borderId="58">
      <alignment horizontal="right" vertical="center"/>
    </xf>
    <xf numFmtId="0" fontId="103" fillId="72" borderId="57" applyNumberFormat="0" applyAlignment="0" applyProtection="0"/>
    <xf numFmtId="0" fontId="123" fillId="85" borderId="57" applyNumberFormat="0" applyAlignment="0" applyProtection="0"/>
    <xf numFmtId="4" fontId="66" fillId="0" borderId="58">
      <alignment horizontal="right" vertical="center"/>
    </xf>
    <xf numFmtId="0" fontId="1" fillId="33" borderId="0" applyNumberFormat="0" applyBorder="0" applyAlignment="0" applyProtection="0"/>
    <xf numFmtId="0" fontId="138" fillId="85" borderId="62" applyNumberFormat="0" applyAlignment="0" applyProtection="0"/>
    <xf numFmtId="0" fontId="134" fillId="72" borderId="57" applyNumberFormat="0" applyAlignment="0" applyProtection="0"/>
    <xf numFmtId="0" fontId="122" fillId="85" borderId="57" applyNumberFormat="0" applyAlignment="0" applyProtection="0"/>
    <xf numFmtId="0" fontId="120" fillId="85" borderId="62" applyNumberFormat="0" applyAlignment="0" applyProtection="0"/>
    <xf numFmtId="0" fontId="113" fillId="38" borderId="60">
      <alignment horizontal="right" vertical="center"/>
    </xf>
    <xf numFmtId="0" fontId="115" fillId="39" borderId="58">
      <alignment horizontal="right" vertical="center"/>
    </xf>
    <xf numFmtId="4" fontId="113" fillId="39" borderId="58">
      <alignment horizontal="right" vertical="center"/>
    </xf>
    <xf numFmtId="4" fontId="113" fillId="38" borderId="58">
      <alignment horizontal="right" vertical="center"/>
    </xf>
    <xf numFmtId="49" fontId="66" fillId="0" borderId="59" applyNumberFormat="0" applyFont="0" applyFill="0" applyBorder="0" applyProtection="0">
      <alignment horizontal="left" vertical="center" indent="5"/>
    </xf>
    <xf numFmtId="4" fontId="66" fillId="0" borderId="58" applyFill="0" applyBorder="0" applyProtection="0">
      <alignment horizontal="right" vertical="center"/>
    </xf>
    <xf numFmtId="4" fontId="113" fillId="39" borderId="58">
      <alignment horizontal="right" vertical="center"/>
    </xf>
    <xf numFmtId="0" fontId="134" fillId="72" borderId="57" applyNumberFormat="0" applyAlignment="0" applyProtection="0"/>
    <xf numFmtId="0" fontId="103" fillId="72" borderId="57" applyNumberFormat="0" applyAlignment="0" applyProtection="0"/>
    <xf numFmtId="0" fontId="122" fillId="85" borderId="57" applyNumberFormat="0" applyAlignment="0" applyProtection="0"/>
    <xf numFmtId="0" fontId="66" fillId="0" borderId="65" applyNumberFormat="0" applyFill="0" applyAlignment="0" applyProtection="0"/>
    <xf numFmtId="0" fontId="1" fillId="28" borderId="0" applyNumberFormat="0" applyBorder="0" applyAlignment="0" applyProtection="0"/>
    <xf numFmtId="0" fontId="120" fillId="85" borderId="62" applyNumberFormat="0" applyAlignment="0" applyProtection="0"/>
    <xf numFmtId="0" fontId="122" fillId="85" borderId="57" applyNumberFormat="0" applyAlignment="0" applyProtection="0"/>
    <xf numFmtId="0" fontId="123" fillId="85" borderId="57" applyNumberFormat="0" applyAlignment="0" applyProtection="0"/>
    <xf numFmtId="0" fontId="103" fillId="72" borderId="57" applyNumberFormat="0" applyAlignment="0" applyProtection="0"/>
    <xf numFmtId="0" fontId="126" fillId="0" borderId="63" applyNumberFormat="0" applyFill="0" applyAlignment="0" applyProtection="0"/>
    <xf numFmtId="0" fontId="134" fillId="72" borderId="57" applyNumberFormat="0" applyAlignment="0" applyProtection="0"/>
    <xf numFmtId="0" fontId="117" fillId="88" borderId="61" applyNumberFormat="0" applyFont="0" applyAlignment="0" applyProtection="0"/>
    <xf numFmtId="0" fontId="3" fillId="88" borderId="61" applyNumberFormat="0" applyFont="0" applyAlignment="0" applyProtection="0"/>
    <xf numFmtId="0" fontId="138" fillId="85" borderId="62" applyNumberFormat="0" applyAlignment="0" applyProtection="0"/>
    <xf numFmtId="0" fontId="141" fillId="0" borderId="63" applyNumberFormat="0" applyFill="0" applyAlignment="0" applyProtection="0"/>
    <xf numFmtId="0" fontId="123" fillId="85" borderId="57" applyNumberFormat="0" applyAlignment="0" applyProtection="0"/>
    <xf numFmtId="0" fontId="134" fillId="72" borderId="57" applyNumberFormat="0" applyAlignment="0" applyProtection="0"/>
    <xf numFmtId="0" fontId="117" fillId="88" borderId="61" applyNumberFormat="0" applyFont="0" applyAlignment="0" applyProtection="0"/>
    <xf numFmtId="0" fontId="138" fillId="85" borderId="62" applyNumberFormat="0" applyAlignment="0" applyProtection="0"/>
    <xf numFmtId="0" fontId="141" fillId="0" borderId="63" applyNumberFormat="0" applyFill="0" applyAlignment="0" applyProtection="0"/>
    <xf numFmtId="0" fontId="123" fillId="85" borderId="57" applyNumberFormat="0" applyAlignment="0" applyProtection="0"/>
    <xf numFmtId="0" fontId="66" fillId="0" borderId="65">
      <alignment horizontal="right" vertical="center"/>
    </xf>
    <xf numFmtId="0" fontId="1" fillId="20" borderId="0" applyNumberFormat="0" applyBorder="0" applyAlignment="0" applyProtection="0"/>
    <xf numFmtId="0" fontId="44" fillId="14" borderId="0" applyNumberFormat="0" applyBorder="0" applyAlignment="0" applyProtection="0"/>
    <xf numFmtId="0" fontId="134" fillId="72" borderId="57" applyNumberFormat="0" applyAlignment="0" applyProtection="0"/>
    <xf numFmtId="0" fontId="138" fillId="85" borderId="62" applyNumberFormat="0" applyAlignment="0" applyProtection="0"/>
    <xf numFmtId="0" fontId="141" fillId="0" borderId="63" applyNumberFormat="0" applyFill="0" applyAlignment="0" applyProtection="0"/>
    <xf numFmtId="0" fontId="120" fillId="85" borderId="62" applyNumberFormat="0" applyAlignment="0" applyProtection="0"/>
    <xf numFmtId="0" fontId="122" fillId="85" borderId="57" applyNumberFormat="0" applyAlignment="0" applyProtection="0"/>
    <xf numFmtId="0" fontId="126" fillId="0" borderId="63" applyNumberFormat="0" applyFill="0" applyAlignment="0" applyProtection="0"/>
    <xf numFmtId="49" fontId="66" fillId="0" borderId="58" applyNumberFormat="0" applyFont="0" applyFill="0" applyBorder="0" applyProtection="0">
      <alignment horizontal="left" vertical="center" indent="2"/>
    </xf>
    <xf numFmtId="0" fontId="113" fillId="39" borderId="58">
      <alignment horizontal="right" vertical="center"/>
    </xf>
    <xf numFmtId="4" fontId="113" fillId="39" borderId="58">
      <alignment horizontal="right" vertical="center"/>
    </xf>
    <xf numFmtId="0" fontId="115" fillId="39" borderId="58">
      <alignment horizontal="right" vertical="center"/>
    </xf>
    <xf numFmtId="4" fontId="115" fillId="39" borderId="58">
      <alignment horizontal="right" vertical="center"/>
    </xf>
    <xf numFmtId="0" fontId="113" fillId="38" borderId="58">
      <alignment horizontal="right" vertical="center"/>
    </xf>
    <xf numFmtId="4" fontId="113" fillId="38" borderId="58">
      <alignment horizontal="right" vertical="center"/>
    </xf>
    <xf numFmtId="0" fontId="113" fillId="38" borderId="58">
      <alignment horizontal="right" vertical="center"/>
    </xf>
    <xf numFmtId="4" fontId="113" fillId="38" borderId="58">
      <alignment horizontal="right" vertical="center"/>
    </xf>
    <xf numFmtId="0" fontId="103" fillId="72" borderId="57" applyNumberFormat="0" applyAlignment="0" applyProtection="0"/>
    <xf numFmtId="0" fontId="66" fillId="0" borderId="58">
      <alignment horizontal="right" vertical="center"/>
    </xf>
    <xf numFmtId="4" fontId="66" fillId="0" borderId="58">
      <alignment horizontal="right" vertical="center"/>
    </xf>
    <xf numFmtId="4" fontId="66" fillId="0" borderId="58" applyFill="0" applyBorder="0" applyProtection="0">
      <alignment horizontal="right" vertical="center"/>
    </xf>
    <xf numFmtId="49" fontId="77" fillId="0" borderId="58" applyNumberFormat="0" applyFill="0" applyBorder="0" applyProtection="0">
      <alignment horizontal="left" vertical="center"/>
    </xf>
    <xf numFmtId="0" fontId="66" fillId="0" borderId="58" applyNumberFormat="0" applyFill="0" applyAlignment="0" applyProtection="0"/>
    <xf numFmtId="192" fontId="66" fillId="89" borderId="58" applyNumberFormat="0" applyFont="0" applyBorder="0" applyAlignment="0" applyProtection="0">
      <alignment horizontal="right" vertical="center"/>
    </xf>
    <xf numFmtId="0" fontId="66" fillId="58" borderId="58"/>
    <xf numFmtId="4" fontId="66" fillId="58" borderId="58"/>
    <xf numFmtId="4" fontId="113" fillId="38" borderId="58">
      <alignment horizontal="right" vertical="center"/>
    </xf>
    <xf numFmtId="0" fontId="66" fillId="58" borderId="58"/>
    <xf numFmtId="0" fontId="122" fillId="85" borderId="57" applyNumberFormat="0" applyAlignment="0" applyProtection="0"/>
    <xf numFmtId="0" fontId="113" fillId="39" borderId="58">
      <alignment horizontal="right" vertical="center"/>
    </xf>
    <xf numFmtId="0" fontId="66" fillId="0" borderId="58">
      <alignment horizontal="right" vertical="center"/>
    </xf>
    <xf numFmtId="0" fontId="141" fillId="0" borderId="63" applyNumberFormat="0" applyFill="0" applyAlignment="0" applyProtection="0"/>
    <xf numFmtId="0" fontId="66" fillId="39" borderId="59">
      <alignment horizontal="left" vertical="center"/>
    </xf>
    <xf numFmtId="0" fontId="134" fillId="72" borderId="57" applyNumberFormat="0" applyAlignment="0" applyProtection="0"/>
    <xf numFmtId="192" fontId="66" fillId="89" borderId="58" applyNumberFormat="0" applyFont="0" applyBorder="0" applyAlignment="0" applyProtection="0">
      <alignment horizontal="right" vertical="center"/>
    </xf>
    <xf numFmtId="0" fontId="117" fillId="88" borderId="61" applyNumberFormat="0" applyFont="0" applyAlignment="0" applyProtection="0"/>
    <xf numFmtId="0" fontId="1" fillId="29" borderId="0" applyNumberFormat="0" applyBorder="0" applyAlignment="0" applyProtection="0"/>
    <xf numFmtId="4" fontId="66" fillId="58" borderId="58"/>
    <xf numFmtId="49" fontId="77" fillId="0" borderId="58" applyNumberFormat="0" applyFill="0" applyBorder="0" applyProtection="0">
      <alignment horizontal="left" vertical="center"/>
    </xf>
    <xf numFmtId="0" fontId="66" fillId="0" borderId="58">
      <alignment horizontal="right" vertical="center"/>
    </xf>
    <xf numFmtId="4" fontId="113" fillId="38" borderId="60">
      <alignment horizontal="right" vertical="center"/>
    </xf>
    <xf numFmtId="4" fontId="113" fillId="38" borderId="58">
      <alignment horizontal="right" vertical="center"/>
    </xf>
    <xf numFmtId="4" fontId="113" fillId="38" borderId="58">
      <alignment horizontal="right" vertical="center"/>
    </xf>
    <xf numFmtId="0" fontId="115" fillId="39" borderId="58">
      <alignment horizontal="right" vertical="center"/>
    </xf>
    <xf numFmtId="0" fontId="113" fillId="39" borderId="58">
      <alignment horizontal="right" vertical="center"/>
    </xf>
    <xf numFmtId="49" fontId="66" fillId="0" borderId="58" applyNumberFormat="0" applyFont="0" applyFill="0" applyBorder="0" applyProtection="0">
      <alignment horizontal="left" vertical="center" indent="2"/>
    </xf>
    <xf numFmtId="0" fontId="134" fillId="72" borderId="57" applyNumberFormat="0" applyAlignment="0" applyProtection="0"/>
    <xf numFmtId="0" fontId="120" fillId="85" borderId="62" applyNumberFormat="0" applyAlignment="0" applyProtection="0"/>
    <xf numFmtId="49" fontId="66" fillId="0" borderId="58" applyNumberFormat="0" applyFont="0" applyFill="0" applyBorder="0" applyProtection="0">
      <alignment horizontal="left" vertical="center" indent="2"/>
    </xf>
    <xf numFmtId="0" fontId="103" fillId="72" borderId="57" applyNumberFormat="0" applyAlignment="0" applyProtection="0"/>
    <xf numFmtId="4" fontId="66" fillId="0" borderId="58" applyFill="0" applyBorder="0" applyProtection="0">
      <alignment horizontal="right" vertical="center"/>
    </xf>
    <xf numFmtId="0" fontId="123" fillId="85" borderId="57" applyNumberFormat="0" applyAlignment="0" applyProtection="0"/>
    <xf numFmtId="0" fontId="141" fillId="0" borderId="63" applyNumberFormat="0" applyFill="0" applyAlignment="0" applyProtection="0"/>
    <xf numFmtId="0" fontId="138" fillId="85" borderId="62" applyNumberFormat="0" applyAlignment="0" applyProtection="0"/>
    <xf numFmtId="0" fontId="66" fillId="0" borderId="58" applyNumberFormat="0" applyFill="0" applyAlignment="0" applyProtection="0"/>
    <xf numFmtId="4" fontId="66" fillId="0" borderId="58">
      <alignment horizontal="right" vertical="center"/>
    </xf>
    <xf numFmtId="0" fontId="66" fillId="0" borderId="58">
      <alignment horizontal="right" vertical="center"/>
    </xf>
    <xf numFmtId="0" fontId="134" fillId="72" borderId="57" applyNumberFormat="0" applyAlignment="0" applyProtection="0"/>
    <xf numFmtId="0" fontId="120" fillId="85" borderId="62" applyNumberFormat="0" applyAlignment="0" applyProtection="0"/>
    <xf numFmtId="0" fontId="122" fillId="85" borderId="57" applyNumberFormat="0" applyAlignment="0" applyProtection="0"/>
    <xf numFmtId="0" fontId="123" fillId="85" borderId="57" applyNumberFormat="0" applyAlignment="0" applyProtection="0"/>
    <xf numFmtId="0" fontId="123" fillId="85" borderId="57" applyNumberFormat="0" applyAlignment="0" applyProtection="0"/>
    <xf numFmtId="4" fontId="113" fillId="38" borderId="59">
      <alignment horizontal="right" vertical="center"/>
    </xf>
    <xf numFmtId="0" fontId="113" fillId="38" borderId="59">
      <alignment horizontal="right" vertical="center"/>
    </xf>
    <xf numFmtId="0" fontId="113" fillId="38" borderId="58">
      <alignment horizontal="right" vertical="center"/>
    </xf>
    <xf numFmtId="4" fontId="115" fillId="39" borderId="58">
      <alignment horizontal="right" vertical="center"/>
    </xf>
    <xf numFmtId="0" fontId="103" fillId="72" borderId="57" applyNumberFormat="0" applyAlignment="0" applyProtection="0"/>
    <xf numFmtId="0" fontId="126" fillId="0" borderId="63" applyNumberFormat="0" applyFill="0" applyAlignment="0" applyProtection="0"/>
    <xf numFmtId="0" fontId="141" fillId="0" borderId="63" applyNumberFormat="0" applyFill="0" applyAlignment="0" applyProtection="0"/>
    <xf numFmtId="0" fontId="117" fillId="88" borderId="61" applyNumberFormat="0" applyFont="0" applyAlignment="0" applyProtection="0"/>
    <xf numFmtId="0" fontId="134" fillId="72" borderId="57" applyNumberFormat="0" applyAlignment="0" applyProtection="0"/>
    <xf numFmtId="49" fontId="77" fillId="0" borderId="58" applyNumberFormat="0" applyFill="0" applyBorder="0" applyProtection="0">
      <alignment horizontal="left" vertical="center"/>
    </xf>
    <xf numFmtId="0" fontId="115" fillId="39" borderId="65">
      <alignment horizontal="right" vertical="center"/>
    </xf>
    <xf numFmtId="0" fontId="123" fillId="85" borderId="57" applyNumberFormat="0" applyAlignment="0" applyProtection="0"/>
    <xf numFmtId="0" fontId="1" fillId="21" borderId="0" applyNumberFormat="0" applyBorder="0" applyAlignment="0" applyProtection="0"/>
    <xf numFmtId="0" fontId="117" fillId="88" borderId="61" applyNumberFormat="0" applyFont="0" applyAlignment="0" applyProtection="0"/>
    <xf numFmtId="0" fontId="3" fillId="88" borderId="61" applyNumberFormat="0" applyFont="0" applyAlignment="0" applyProtection="0"/>
    <xf numFmtId="0" fontId="138" fillId="85" borderId="62" applyNumberFormat="0" applyAlignment="0" applyProtection="0"/>
    <xf numFmtId="0" fontId="141" fillId="0" borderId="63" applyNumberFormat="0" applyFill="0" applyAlignment="0" applyProtection="0"/>
    <xf numFmtId="4" fontId="66" fillId="58" borderId="58"/>
    <xf numFmtId="0" fontId="113" fillId="38" borderId="58">
      <alignment horizontal="right" vertical="center"/>
    </xf>
    <xf numFmtId="0" fontId="141" fillId="0" borderId="63" applyNumberFormat="0" applyFill="0" applyAlignment="0" applyProtection="0"/>
    <xf numFmtId="4" fontId="113" fillId="38" borderId="60">
      <alignment horizontal="right" vertical="center"/>
    </xf>
    <xf numFmtId="0" fontId="122" fillId="85" borderId="57" applyNumberFormat="0" applyAlignment="0" applyProtection="0"/>
    <xf numFmtId="0" fontId="113" fillId="38" borderId="59">
      <alignment horizontal="right" vertical="center"/>
    </xf>
    <xf numFmtId="0" fontId="123" fillId="85" borderId="57" applyNumberFormat="0" applyAlignment="0" applyProtection="0"/>
    <xf numFmtId="0" fontId="126" fillId="0" borderId="63" applyNumberFormat="0" applyFill="0" applyAlignment="0" applyProtection="0"/>
    <xf numFmtId="0" fontId="117" fillId="88" borderId="61" applyNumberFormat="0" applyFont="0" applyAlignment="0" applyProtection="0"/>
    <xf numFmtId="4" fontId="113" fillId="38" borderId="59">
      <alignment horizontal="right" vertical="center"/>
    </xf>
    <xf numFmtId="0" fontId="66" fillId="58" borderId="58"/>
    <xf numFmtId="192" fontId="66" fillId="89" borderId="58" applyNumberFormat="0" applyFont="0" applyBorder="0" applyAlignment="0" applyProtection="0">
      <alignment horizontal="right" vertical="center"/>
    </xf>
    <xf numFmtId="0" fontId="66" fillId="0" borderId="58" applyNumberFormat="0" applyFill="0" applyAlignment="0" applyProtection="0"/>
    <xf numFmtId="4" fontId="66" fillId="0" borderId="58" applyFill="0" applyBorder="0" applyProtection="0">
      <alignment horizontal="right" vertical="center"/>
    </xf>
    <xf numFmtId="4" fontId="113" fillId="39" borderId="58">
      <alignment horizontal="right" vertical="center"/>
    </xf>
    <xf numFmtId="0" fontId="126" fillId="0" borderId="63" applyNumberFormat="0" applyFill="0" applyAlignment="0" applyProtection="0"/>
    <xf numFmtId="49" fontId="77" fillId="0" borderId="58" applyNumberFormat="0" applyFill="0" applyBorder="0" applyProtection="0">
      <alignment horizontal="left" vertical="center"/>
    </xf>
    <xf numFmtId="49" fontId="66" fillId="0" borderId="59" applyNumberFormat="0" applyFont="0" applyFill="0" applyBorder="0" applyProtection="0">
      <alignment horizontal="left" vertical="center" indent="5"/>
    </xf>
    <xf numFmtId="0" fontId="66" fillId="39" borderId="59">
      <alignment horizontal="left" vertical="center"/>
    </xf>
    <xf numFmtId="0" fontId="123" fillId="85" borderId="57" applyNumberFormat="0" applyAlignment="0" applyProtection="0"/>
    <xf numFmtId="4" fontId="113" fillId="38" borderId="60">
      <alignment horizontal="right" vertical="center"/>
    </xf>
    <xf numFmtId="0" fontId="134" fillId="72" borderId="57" applyNumberFormat="0" applyAlignment="0" applyProtection="0"/>
    <xf numFmtId="0" fontId="134" fillId="72" borderId="57" applyNumberFormat="0" applyAlignment="0" applyProtection="0"/>
    <xf numFmtId="0" fontId="117" fillId="88" borderId="61" applyNumberFormat="0" applyFont="0" applyAlignment="0" applyProtection="0"/>
    <xf numFmtId="0" fontId="138" fillId="85" borderId="62" applyNumberFormat="0" applyAlignment="0" applyProtection="0"/>
    <xf numFmtId="0" fontId="141" fillId="0" borderId="63" applyNumberFormat="0" applyFill="0" applyAlignment="0" applyProtection="0"/>
    <xf numFmtId="0" fontId="113" fillId="38" borderId="58">
      <alignment horizontal="right" vertical="center"/>
    </xf>
    <xf numFmtId="0" fontId="3" fillId="88" borderId="61" applyNumberFormat="0" applyFont="0" applyAlignment="0" applyProtection="0"/>
    <xf numFmtId="4" fontId="66" fillId="0" borderId="58">
      <alignment horizontal="right" vertical="center"/>
    </xf>
    <xf numFmtId="0" fontId="141" fillId="0" borderId="63" applyNumberFormat="0" applyFill="0" applyAlignment="0" applyProtection="0"/>
    <xf numFmtId="0" fontId="113" fillId="38" borderId="58">
      <alignment horizontal="right" vertical="center"/>
    </xf>
    <xf numFmtId="0" fontId="113" fillId="38" borderId="58">
      <alignment horizontal="right" vertical="center"/>
    </xf>
    <xf numFmtId="4" fontId="115" fillId="39" borderId="58">
      <alignment horizontal="right" vertical="center"/>
    </xf>
    <xf numFmtId="0" fontId="113" fillId="39" borderId="58">
      <alignment horizontal="right" vertical="center"/>
    </xf>
    <xf numFmtId="4" fontId="113" fillId="39" borderId="58">
      <alignment horizontal="right" vertical="center"/>
    </xf>
    <xf numFmtId="0" fontId="115" fillId="39" borderId="58">
      <alignment horizontal="right" vertical="center"/>
    </xf>
    <xf numFmtId="4" fontId="115" fillId="39" borderId="58">
      <alignment horizontal="right" vertical="center"/>
    </xf>
    <xf numFmtId="0" fontId="113" fillId="38" borderId="58">
      <alignment horizontal="right" vertical="center"/>
    </xf>
    <xf numFmtId="4" fontId="113" fillId="38" borderId="58">
      <alignment horizontal="right" vertical="center"/>
    </xf>
    <xf numFmtId="0" fontId="113" fillId="38" borderId="58">
      <alignment horizontal="right" vertical="center"/>
    </xf>
    <xf numFmtId="4" fontId="113" fillId="38" borderId="58">
      <alignment horizontal="right" vertical="center"/>
    </xf>
    <xf numFmtId="0" fontId="113" fillId="38" borderId="59">
      <alignment horizontal="right" vertical="center"/>
    </xf>
    <xf numFmtId="4" fontId="113" fillId="38" borderId="59">
      <alignment horizontal="right" vertical="center"/>
    </xf>
    <xf numFmtId="0" fontId="113" fillId="38" borderId="60">
      <alignment horizontal="right" vertical="center"/>
    </xf>
    <xf numFmtId="4" fontId="113" fillId="38" borderId="60">
      <alignment horizontal="right" vertical="center"/>
    </xf>
    <xf numFmtId="0" fontId="123" fillId="85" borderId="57" applyNumberFormat="0" applyAlignment="0" applyProtection="0"/>
    <xf numFmtId="0" fontId="39" fillId="8" borderId="14" applyNumberFormat="0" applyAlignment="0" applyProtection="0"/>
    <xf numFmtId="0" fontId="66" fillId="39" borderId="59">
      <alignment horizontal="left" vertical="center"/>
    </xf>
    <xf numFmtId="0" fontId="134" fillId="72" borderId="57" applyNumberFormat="0" applyAlignment="0" applyProtection="0"/>
    <xf numFmtId="0" fontId="66" fillId="0" borderId="58">
      <alignment horizontal="right" vertical="center"/>
    </xf>
    <xf numFmtId="4" fontId="66" fillId="0" borderId="58">
      <alignment horizontal="right" vertical="center"/>
    </xf>
    <xf numFmtId="0" fontId="66" fillId="0" borderId="58" applyNumberFormat="0" applyFill="0" applyAlignment="0" applyProtection="0"/>
    <xf numFmtId="0" fontId="138" fillId="85" borderId="62" applyNumberFormat="0" applyAlignment="0" applyProtection="0"/>
    <xf numFmtId="192" fontId="66" fillId="89" borderId="58" applyNumberFormat="0" applyFont="0" applyBorder="0" applyAlignment="0" applyProtection="0">
      <alignment horizontal="right" vertical="center"/>
    </xf>
    <xf numFmtId="0" fontId="66" fillId="58" borderId="58"/>
    <xf numFmtId="4" fontId="66" fillId="58" borderId="58"/>
    <xf numFmtId="0" fontId="141" fillId="0" borderId="63" applyNumberFormat="0" applyFill="0" applyAlignment="0" applyProtection="0"/>
    <xf numFmtId="0" fontId="3" fillId="88" borderId="61" applyNumberFormat="0" applyFont="0" applyAlignment="0" applyProtection="0"/>
    <xf numFmtId="0" fontId="117" fillId="88" borderId="61" applyNumberFormat="0" applyFont="0" applyAlignment="0" applyProtection="0"/>
    <xf numFmtId="0" fontId="66" fillId="0" borderId="58" applyNumberFormat="0" applyFill="0" applyAlignment="0" applyProtection="0"/>
    <xf numFmtId="0" fontId="126" fillId="0" borderId="63" applyNumberFormat="0" applyFill="0" applyAlignment="0" applyProtection="0"/>
    <xf numFmtId="0" fontId="141" fillId="0" borderId="63" applyNumberFormat="0" applyFill="0" applyAlignment="0" applyProtection="0"/>
    <xf numFmtId="0" fontId="103" fillId="72" borderId="57" applyNumberFormat="0" applyAlignment="0" applyProtection="0"/>
    <xf numFmtId="0" fontId="123" fillId="85" borderId="57" applyNumberFormat="0" applyAlignment="0" applyProtection="0"/>
    <xf numFmtId="4" fontId="115" fillId="39" borderId="58">
      <alignment horizontal="right" vertical="center"/>
    </xf>
    <xf numFmtId="0" fontId="113" fillId="39" borderId="58">
      <alignment horizontal="right" vertical="center"/>
    </xf>
    <xf numFmtId="192" fontId="66" fillId="89" borderId="58" applyNumberFormat="0" applyFont="0" applyBorder="0" applyAlignment="0" applyProtection="0">
      <alignment horizontal="right" vertical="center"/>
    </xf>
    <xf numFmtId="0" fontId="126" fillId="0" borderId="63" applyNumberFormat="0" applyFill="0" applyAlignment="0" applyProtection="0"/>
    <xf numFmtId="49" fontId="66" fillId="0" borderId="58" applyNumberFormat="0" applyFont="0" applyFill="0" applyBorder="0" applyProtection="0">
      <alignment horizontal="left" vertical="center" indent="2"/>
    </xf>
    <xf numFmtId="49" fontId="66" fillId="0" borderId="59" applyNumberFormat="0" applyFont="0" applyFill="0" applyBorder="0" applyProtection="0">
      <alignment horizontal="left" vertical="center" indent="5"/>
    </xf>
    <xf numFmtId="49" fontId="66" fillId="0" borderId="58" applyNumberFormat="0" applyFont="0" applyFill="0" applyBorder="0" applyProtection="0">
      <alignment horizontal="left" vertical="center" indent="2"/>
    </xf>
    <xf numFmtId="4" fontId="66" fillId="0" borderId="58" applyFill="0" applyBorder="0" applyProtection="0">
      <alignment horizontal="right" vertical="center"/>
    </xf>
    <xf numFmtId="49" fontId="77" fillId="0" borderId="58" applyNumberFormat="0" applyFill="0" applyBorder="0" applyProtection="0">
      <alignment horizontal="left" vertical="center"/>
    </xf>
    <xf numFmtId="0" fontId="1" fillId="24" borderId="0" applyNumberFormat="0" applyBorder="0" applyAlignment="0" applyProtection="0"/>
    <xf numFmtId="0" fontId="138" fillId="85" borderId="62" applyNumberFormat="0" applyAlignment="0" applyProtection="0"/>
    <xf numFmtId="0" fontId="113" fillId="38" borderId="60">
      <alignment horizontal="right" vertical="center"/>
    </xf>
    <xf numFmtId="0" fontId="103" fillId="72" borderId="57" applyNumberFormat="0" applyAlignment="0" applyProtection="0"/>
    <xf numFmtId="0" fontId="113" fillId="38" borderId="60">
      <alignment horizontal="right" vertical="center"/>
    </xf>
    <xf numFmtId="4" fontId="113" fillId="38" borderId="58">
      <alignment horizontal="right" vertical="center"/>
    </xf>
    <xf numFmtId="0" fontId="113" fillId="38" borderId="58">
      <alignment horizontal="right" vertical="center"/>
    </xf>
    <xf numFmtId="0" fontId="120" fillId="85" borderId="62" applyNumberFormat="0" applyAlignment="0" applyProtection="0"/>
    <xf numFmtId="0" fontId="122" fillId="85" borderId="57" applyNumberFormat="0" applyAlignment="0" applyProtection="0"/>
    <xf numFmtId="0" fontId="126" fillId="0" borderId="63" applyNumberFormat="0" applyFill="0" applyAlignment="0" applyProtection="0"/>
    <xf numFmtId="0" fontId="66" fillId="58" borderId="58"/>
    <xf numFmtId="4" fontId="66" fillId="58" borderId="58"/>
    <xf numFmtId="4" fontId="113" fillId="38" borderId="58">
      <alignment horizontal="right" vertical="center"/>
    </xf>
    <xf numFmtId="0" fontId="115" fillId="39" borderId="58">
      <alignment horizontal="right" vertical="center"/>
    </xf>
    <xf numFmtId="0" fontId="103" fillId="72" borderId="57" applyNumberFormat="0" applyAlignment="0" applyProtection="0"/>
    <xf numFmtId="0" fontId="123" fillId="85" borderId="57" applyNumberFormat="0" applyAlignment="0" applyProtection="0"/>
    <xf numFmtId="4" fontId="66" fillId="0" borderId="58">
      <alignment horizontal="right" vertical="center"/>
    </xf>
    <xf numFmtId="49" fontId="66" fillId="0" borderId="65" applyNumberFormat="0" applyFont="0" applyFill="0" applyBorder="0" applyProtection="0">
      <alignment horizontal="left" vertical="center" indent="2"/>
    </xf>
    <xf numFmtId="0" fontId="1" fillId="32" borderId="0" applyNumberFormat="0" applyBorder="0" applyAlignment="0" applyProtection="0"/>
    <xf numFmtId="0" fontId="138" fillId="85" borderId="62" applyNumberFormat="0" applyAlignment="0" applyProtection="0"/>
    <xf numFmtId="0" fontId="134" fillId="72" borderId="57" applyNumberFormat="0" applyAlignment="0" applyProtection="0"/>
    <xf numFmtId="0" fontId="122" fillId="85" borderId="57" applyNumberFormat="0" applyAlignment="0" applyProtection="0"/>
    <xf numFmtId="0" fontId="120" fillId="85" borderId="62" applyNumberFormat="0" applyAlignment="0" applyProtection="0"/>
    <xf numFmtId="0" fontId="113" fillId="38" borderId="60">
      <alignment horizontal="right" vertical="center"/>
    </xf>
    <xf numFmtId="0" fontId="115" fillId="39" borderId="58">
      <alignment horizontal="right" vertical="center"/>
    </xf>
    <xf numFmtId="4" fontId="113" fillId="39" borderId="58">
      <alignment horizontal="right" vertical="center"/>
    </xf>
    <xf numFmtId="4" fontId="113" fillId="38" borderId="58">
      <alignment horizontal="right" vertical="center"/>
    </xf>
    <xf numFmtId="49" fontId="66" fillId="0" borderId="59" applyNumberFormat="0" applyFont="0" applyFill="0" applyBorder="0" applyProtection="0">
      <alignment horizontal="left" vertical="center" indent="5"/>
    </xf>
    <xf numFmtId="4" fontId="66" fillId="0" borderId="58" applyFill="0" applyBorder="0" applyProtection="0">
      <alignment horizontal="right" vertical="center"/>
    </xf>
    <xf numFmtId="4" fontId="113" fillId="39" borderId="58">
      <alignment horizontal="right" vertical="center"/>
    </xf>
    <xf numFmtId="0" fontId="134" fillId="72" borderId="57" applyNumberFormat="0" applyAlignment="0" applyProtection="0"/>
    <xf numFmtId="0" fontId="103" fillId="72" borderId="57" applyNumberFormat="0" applyAlignment="0" applyProtection="0"/>
    <xf numFmtId="0" fontId="122" fillId="85" borderId="57" applyNumberFormat="0" applyAlignment="0" applyProtection="0"/>
    <xf numFmtId="0" fontId="44" fillId="34" borderId="0" applyNumberFormat="0" applyBorder="0" applyAlignment="0" applyProtection="0"/>
    <xf numFmtId="0" fontId="39" fillId="8" borderId="14" applyNumberFormat="0" applyAlignment="0" applyProtection="0"/>
    <xf numFmtId="0" fontId="40" fillId="8" borderId="13" applyNumberFormat="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1" fillId="12" borderId="0" applyNumberFormat="0" applyBorder="0" applyAlignment="0" applyProtection="0"/>
    <xf numFmtId="0" fontId="1" fillId="13" borderId="0" applyNumberFormat="0" applyBorder="0" applyAlignment="0" applyProtection="0"/>
    <xf numFmtId="0" fontId="44" fillId="14"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4" fillId="18"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4" fillId="22"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4" fillId="26"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4" fillId="30"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4" fillId="34" borderId="0" applyNumberFormat="0" applyBorder="0" applyAlignment="0" applyProtection="0"/>
    <xf numFmtId="0" fontId="1" fillId="32" borderId="0" applyNumberFormat="0" applyBorder="0" applyAlignment="0" applyProtection="0"/>
    <xf numFmtId="0" fontId="1" fillId="20" borderId="0" applyNumberFormat="0" applyBorder="0" applyAlignment="0" applyProtection="0"/>
    <xf numFmtId="0" fontId="39" fillId="8" borderId="14" applyNumberFormat="0" applyAlignment="0" applyProtection="0"/>
    <xf numFmtId="0" fontId="44" fillId="26" borderId="0" applyNumberFormat="0" applyBorder="0" applyAlignment="0" applyProtection="0"/>
    <xf numFmtId="0" fontId="41" fillId="0" borderId="0" applyNumberFormat="0" applyFill="0" applyBorder="0" applyAlignment="0" applyProtection="0"/>
    <xf numFmtId="0" fontId="1" fillId="12" borderId="0" applyNumberFormat="0" applyBorder="0" applyAlignment="0" applyProtection="0"/>
    <xf numFmtId="0" fontId="44" fillId="18" borderId="0" applyNumberFormat="0" applyBorder="0" applyAlignment="0" applyProtection="0"/>
    <xf numFmtId="0" fontId="1" fillId="25" borderId="0" applyNumberFormat="0" applyBorder="0" applyAlignment="0" applyProtection="0"/>
    <xf numFmtId="0" fontId="44" fillId="14" borderId="0" applyNumberFormat="0" applyBorder="0" applyAlignment="0" applyProtection="0"/>
    <xf numFmtId="0" fontId="43" fillId="0" borderId="18" applyNumberFormat="0" applyFill="0" applyAlignment="0" applyProtection="0"/>
    <xf numFmtId="0" fontId="1" fillId="29"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6" borderId="0" applyNumberFormat="0" applyBorder="0" applyAlignment="0" applyProtection="0"/>
    <xf numFmtId="0" fontId="44" fillId="30" borderId="0" applyNumberFormat="0" applyBorder="0" applyAlignment="0" applyProtection="0"/>
    <xf numFmtId="0" fontId="1" fillId="17" borderId="0" applyNumberFormat="0" applyBorder="0" applyAlignment="0" applyProtection="0"/>
    <xf numFmtId="0" fontId="1" fillId="24" borderId="0" applyNumberFormat="0" applyBorder="0" applyAlignment="0" applyProtection="0"/>
    <xf numFmtId="0" fontId="44" fillId="34" borderId="0" applyNumberFormat="0" applyBorder="0" applyAlignment="0" applyProtection="0"/>
    <xf numFmtId="0" fontId="1" fillId="13" borderId="0" applyNumberFormat="0" applyBorder="0" applyAlignment="0" applyProtection="0"/>
    <xf numFmtId="0" fontId="42" fillId="0" borderId="0" applyNumberFormat="0" applyFill="0" applyBorder="0" applyAlignment="0" applyProtection="0"/>
    <xf numFmtId="0" fontId="44" fillId="22" borderId="0" applyNumberFormat="0" applyBorder="0" applyAlignment="0" applyProtection="0"/>
    <xf numFmtId="0" fontId="1" fillId="28" borderId="0" applyNumberFormat="0" applyBorder="0" applyAlignment="0" applyProtection="0"/>
    <xf numFmtId="0" fontId="66" fillId="38" borderId="75">
      <alignment horizontal="left" vertical="center" wrapText="1" indent="2"/>
    </xf>
    <xf numFmtId="0" fontId="66" fillId="0" borderId="75">
      <alignment horizontal="left" vertical="center" wrapText="1" indent="2"/>
    </xf>
    <xf numFmtId="4" fontId="113" fillId="38" borderId="68">
      <alignment horizontal="right" vertical="center"/>
    </xf>
    <xf numFmtId="0" fontId="66" fillId="58" borderId="68"/>
    <xf numFmtId="0" fontId="122" fillId="85" borderId="67" applyNumberFormat="0" applyAlignment="0" applyProtection="0"/>
    <xf numFmtId="0" fontId="113" fillId="39" borderId="68">
      <alignment horizontal="right" vertical="center"/>
    </xf>
    <xf numFmtId="0" fontId="66" fillId="0" borderId="68">
      <alignment horizontal="right" vertical="center"/>
    </xf>
    <xf numFmtId="0" fontId="141" fillId="0" borderId="74" applyNumberFormat="0" applyFill="0" applyAlignment="0" applyProtection="0"/>
    <xf numFmtId="0" fontId="66" fillId="39" borderId="69">
      <alignment horizontal="left" vertical="center"/>
    </xf>
    <xf numFmtId="0" fontId="134" fillId="72" borderId="67" applyNumberFormat="0" applyAlignment="0" applyProtection="0"/>
    <xf numFmtId="192" fontId="66" fillId="89" borderId="68" applyNumberFormat="0" applyFont="0" applyBorder="0" applyAlignment="0" applyProtection="0">
      <alignment horizontal="right" vertical="center"/>
    </xf>
    <xf numFmtId="0" fontId="117" fillId="88" borderId="72" applyNumberFormat="0" applyFont="0" applyAlignment="0" applyProtection="0"/>
    <xf numFmtId="0" fontId="66" fillId="0" borderId="75">
      <alignment horizontal="left" vertical="center" wrapText="1" indent="2"/>
    </xf>
    <xf numFmtId="4" fontId="66" fillId="58" borderId="68"/>
    <xf numFmtId="49" fontId="77" fillId="0" borderId="68" applyNumberFormat="0" applyFill="0" applyBorder="0" applyProtection="0">
      <alignment horizontal="left" vertical="center"/>
    </xf>
    <xf numFmtId="0" fontId="66" fillId="0" borderId="68">
      <alignment horizontal="right" vertical="center"/>
    </xf>
    <xf numFmtId="4" fontId="113" fillId="38" borderId="70">
      <alignment horizontal="right" vertical="center"/>
    </xf>
    <xf numFmtId="4" fontId="113" fillId="38" borderId="68">
      <alignment horizontal="right" vertical="center"/>
    </xf>
    <xf numFmtId="4" fontId="113" fillId="38" borderId="68">
      <alignment horizontal="right" vertical="center"/>
    </xf>
    <xf numFmtId="0" fontId="115" fillId="39" borderId="68">
      <alignment horizontal="right" vertical="center"/>
    </xf>
    <xf numFmtId="0" fontId="113" fillId="39" borderId="68">
      <alignment horizontal="right" vertical="center"/>
    </xf>
    <xf numFmtId="49" fontId="66" fillId="0" borderId="68" applyNumberFormat="0" applyFont="0" applyFill="0" applyBorder="0" applyProtection="0">
      <alignment horizontal="left" vertical="center" indent="2"/>
    </xf>
    <xf numFmtId="0" fontId="134" fillId="72" borderId="67" applyNumberFormat="0" applyAlignment="0" applyProtection="0"/>
    <xf numFmtId="0" fontId="120" fillId="85" borderId="73" applyNumberFormat="0" applyAlignment="0" applyProtection="0"/>
    <xf numFmtId="49" fontId="66" fillId="0" borderId="68" applyNumberFormat="0" applyFont="0" applyFill="0" applyBorder="0" applyProtection="0">
      <alignment horizontal="left" vertical="center" indent="2"/>
    </xf>
    <xf numFmtId="0" fontId="103" fillId="72" borderId="67" applyNumberFormat="0" applyAlignment="0" applyProtection="0"/>
    <xf numFmtId="4" fontId="66" fillId="0" borderId="68" applyFill="0" applyBorder="0" applyProtection="0">
      <alignment horizontal="right" vertical="center"/>
    </xf>
    <xf numFmtId="0" fontId="123" fillId="85" borderId="67" applyNumberFormat="0" applyAlignment="0" applyProtection="0"/>
    <xf numFmtId="0" fontId="141" fillId="0" borderId="74" applyNumberFormat="0" applyFill="0" applyAlignment="0" applyProtection="0"/>
    <xf numFmtId="0" fontId="138" fillId="85" borderId="73" applyNumberFormat="0" applyAlignment="0" applyProtection="0"/>
    <xf numFmtId="0" fontId="66" fillId="0" borderId="68" applyNumberFormat="0" applyFill="0" applyAlignment="0" applyProtection="0"/>
    <xf numFmtId="4" fontId="66" fillId="0" borderId="68">
      <alignment horizontal="right" vertical="center"/>
    </xf>
    <xf numFmtId="0" fontId="66" fillId="0" borderId="68">
      <alignment horizontal="right" vertical="center"/>
    </xf>
    <xf numFmtId="0" fontId="134" fillId="72" borderId="67" applyNumberFormat="0" applyAlignment="0" applyProtection="0"/>
    <xf numFmtId="0" fontId="120" fillId="85" borderId="73" applyNumberFormat="0" applyAlignment="0" applyProtection="0"/>
    <xf numFmtId="0" fontId="122" fillId="85" borderId="67" applyNumberFormat="0" applyAlignment="0" applyProtection="0"/>
    <xf numFmtId="0" fontId="66" fillId="38" borderId="75">
      <alignment horizontal="left" vertical="center" wrapText="1" indent="2"/>
    </xf>
    <xf numFmtId="0" fontId="123" fillId="85" borderId="67" applyNumberFormat="0" applyAlignment="0" applyProtection="0"/>
    <xf numFmtId="0" fontId="123" fillId="85" borderId="67" applyNumberFormat="0" applyAlignment="0" applyProtection="0"/>
    <xf numFmtId="4" fontId="113" fillId="38" borderId="69">
      <alignment horizontal="right" vertical="center"/>
    </xf>
    <xf numFmtId="0" fontId="113" fillId="38" borderId="69">
      <alignment horizontal="right" vertical="center"/>
    </xf>
    <xf numFmtId="0" fontId="113" fillId="38" borderId="68">
      <alignment horizontal="right" vertical="center"/>
    </xf>
    <xf numFmtId="4" fontId="115" fillId="39" borderId="68">
      <alignment horizontal="right" vertical="center"/>
    </xf>
    <xf numFmtId="0" fontId="103" fillId="72" borderId="67" applyNumberFormat="0" applyAlignment="0" applyProtection="0"/>
    <xf numFmtId="0" fontId="126" fillId="0" borderId="74" applyNumberFormat="0" applyFill="0" applyAlignment="0" applyProtection="0"/>
    <xf numFmtId="0" fontId="141" fillId="0" borderId="74" applyNumberFormat="0" applyFill="0" applyAlignment="0" applyProtection="0"/>
    <xf numFmtId="0" fontId="117" fillId="88" borderId="72" applyNumberFormat="0" applyFont="0" applyAlignment="0" applyProtection="0"/>
    <xf numFmtId="0" fontId="134" fillId="72" borderId="67" applyNumberFormat="0" applyAlignment="0" applyProtection="0"/>
    <xf numFmtId="49" fontId="77" fillId="0" borderId="68" applyNumberFormat="0" applyFill="0" applyBorder="0" applyProtection="0">
      <alignment horizontal="left" vertical="center"/>
    </xf>
    <xf numFmtId="0" fontId="66" fillId="38" borderId="75">
      <alignment horizontal="left" vertical="center" wrapText="1" indent="2"/>
    </xf>
    <xf numFmtId="0" fontId="123" fillId="85" borderId="67" applyNumberFormat="0" applyAlignment="0" applyProtection="0"/>
    <xf numFmtId="0" fontId="66" fillId="0" borderId="75">
      <alignment horizontal="left" vertical="center" wrapText="1" indent="2"/>
    </xf>
    <xf numFmtId="0" fontId="117" fillId="88" borderId="72" applyNumberFormat="0" applyFont="0" applyAlignment="0" applyProtection="0"/>
    <xf numFmtId="0" fontId="3" fillId="88" borderId="72" applyNumberFormat="0" applyFont="0" applyAlignment="0" applyProtection="0"/>
    <xf numFmtId="0" fontId="138" fillId="85" borderId="73" applyNumberFormat="0" applyAlignment="0" applyProtection="0"/>
    <xf numFmtId="0" fontId="141" fillId="0" borderId="74" applyNumberFormat="0" applyFill="0" applyAlignment="0" applyProtection="0"/>
    <xf numFmtId="4" fontId="66" fillId="58" borderId="68"/>
    <xf numFmtId="0" fontId="113" fillId="38" borderId="68">
      <alignment horizontal="right" vertical="center"/>
    </xf>
    <xf numFmtId="0" fontId="141" fillId="0" borderId="74" applyNumberFormat="0" applyFill="0" applyAlignment="0" applyProtection="0"/>
    <xf numFmtId="4" fontId="113" fillId="38" borderId="70">
      <alignment horizontal="right" vertical="center"/>
    </xf>
    <xf numFmtId="0" fontId="122" fillId="85" borderId="67" applyNumberFormat="0" applyAlignment="0" applyProtection="0"/>
    <xf numFmtId="0" fontId="113" fillId="38" borderId="69">
      <alignment horizontal="right" vertical="center"/>
    </xf>
    <xf numFmtId="0" fontId="123" fillId="85" borderId="67" applyNumberFormat="0" applyAlignment="0" applyProtection="0"/>
    <xf numFmtId="0" fontId="126" fillId="0" borderId="74" applyNumberFormat="0" applyFill="0" applyAlignment="0" applyProtection="0"/>
    <xf numFmtId="0" fontId="117" fillId="88" borderId="72" applyNumberFormat="0" applyFont="0" applyAlignment="0" applyProtection="0"/>
    <xf numFmtId="4" fontId="113" fillId="38" borderId="69">
      <alignment horizontal="right" vertical="center"/>
    </xf>
    <xf numFmtId="0" fontId="66" fillId="38" borderId="75">
      <alignment horizontal="left" vertical="center" wrapText="1" indent="2"/>
    </xf>
    <xf numFmtId="0" fontId="66" fillId="58" borderId="68"/>
    <xf numFmtId="192" fontId="66" fillId="89" borderId="68" applyNumberFormat="0" applyFont="0" applyBorder="0" applyAlignment="0" applyProtection="0">
      <alignment horizontal="right" vertical="center"/>
    </xf>
    <xf numFmtId="0" fontId="66" fillId="0" borderId="68" applyNumberFormat="0" applyFill="0" applyAlignment="0" applyProtection="0"/>
    <xf numFmtId="4" fontId="66" fillId="0" borderId="68" applyFill="0" applyBorder="0" applyProtection="0">
      <alignment horizontal="right" vertical="center"/>
    </xf>
    <xf numFmtId="4" fontId="113" fillId="39" borderId="68">
      <alignment horizontal="right" vertical="center"/>
    </xf>
    <xf numFmtId="0" fontId="126" fillId="0" borderId="74" applyNumberFormat="0" applyFill="0" applyAlignment="0" applyProtection="0"/>
    <xf numFmtId="49" fontId="77" fillId="0" borderId="68" applyNumberFormat="0" applyFill="0" applyBorder="0" applyProtection="0">
      <alignment horizontal="left" vertical="center"/>
    </xf>
    <xf numFmtId="49" fontId="66" fillId="0" borderId="69" applyNumberFormat="0" applyFont="0" applyFill="0" applyBorder="0" applyProtection="0">
      <alignment horizontal="left" vertical="center" indent="5"/>
    </xf>
    <xf numFmtId="0" fontId="66" fillId="39" borderId="69">
      <alignment horizontal="left" vertical="center"/>
    </xf>
    <xf numFmtId="0" fontId="123" fillId="85" borderId="67" applyNumberFormat="0" applyAlignment="0" applyProtection="0"/>
    <xf numFmtId="4" fontId="113" fillId="38" borderId="70">
      <alignment horizontal="right" vertical="center"/>
    </xf>
    <xf numFmtId="0" fontId="134" fillId="72" borderId="67" applyNumberFormat="0" applyAlignment="0" applyProtection="0"/>
    <xf numFmtId="0" fontId="134" fillId="72" borderId="67" applyNumberFormat="0" applyAlignment="0" applyProtection="0"/>
    <xf numFmtId="0" fontId="117" fillId="88" borderId="72" applyNumberFormat="0" applyFont="0" applyAlignment="0" applyProtection="0"/>
    <xf numFmtId="0" fontId="138" fillId="85" borderId="73" applyNumberFormat="0" applyAlignment="0" applyProtection="0"/>
    <xf numFmtId="0" fontId="141" fillId="0" borderId="74" applyNumberFormat="0" applyFill="0" applyAlignment="0" applyProtection="0"/>
    <xf numFmtId="0" fontId="113" fillId="38" borderId="68">
      <alignment horizontal="right" vertical="center"/>
    </xf>
    <xf numFmtId="0" fontId="3" fillId="88" borderId="72" applyNumberFormat="0" applyFont="0" applyAlignment="0" applyProtection="0"/>
    <xf numFmtId="4" fontId="66" fillId="0" borderId="68">
      <alignment horizontal="right" vertical="center"/>
    </xf>
    <xf numFmtId="0" fontId="141" fillId="0" borderId="74" applyNumberFormat="0" applyFill="0" applyAlignment="0" applyProtection="0"/>
    <xf numFmtId="0" fontId="113" fillId="38" borderId="68">
      <alignment horizontal="right" vertical="center"/>
    </xf>
    <xf numFmtId="0" fontId="113" fillId="38" borderId="68">
      <alignment horizontal="right" vertical="center"/>
    </xf>
    <xf numFmtId="4" fontId="115" fillId="39" borderId="68">
      <alignment horizontal="right" vertical="center"/>
    </xf>
    <xf numFmtId="0" fontId="113" fillId="39" borderId="68">
      <alignment horizontal="right" vertical="center"/>
    </xf>
    <xf numFmtId="4" fontId="113" fillId="39" borderId="68">
      <alignment horizontal="right" vertical="center"/>
    </xf>
    <xf numFmtId="0" fontId="115" fillId="39" borderId="68">
      <alignment horizontal="right" vertical="center"/>
    </xf>
    <xf numFmtId="4" fontId="115" fillId="39" borderId="68">
      <alignment horizontal="right" vertical="center"/>
    </xf>
    <xf numFmtId="0" fontId="113" fillId="38" borderId="68">
      <alignment horizontal="right" vertical="center"/>
    </xf>
    <xf numFmtId="4" fontId="113" fillId="38" borderId="68">
      <alignment horizontal="right" vertical="center"/>
    </xf>
    <xf numFmtId="0" fontId="113" fillId="38" borderId="68">
      <alignment horizontal="right" vertical="center"/>
    </xf>
    <xf numFmtId="4" fontId="113" fillId="38" borderId="68">
      <alignment horizontal="right" vertical="center"/>
    </xf>
    <xf numFmtId="0" fontId="113" fillId="38" borderId="69">
      <alignment horizontal="right" vertical="center"/>
    </xf>
    <xf numFmtId="4" fontId="113" fillId="38" borderId="69">
      <alignment horizontal="right" vertical="center"/>
    </xf>
    <xf numFmtId="0" fontId="113" fillId="38" borderId="70">
      <alignment horizontal="right" vertical="center"/>
    </xf>
    <xf numFmtId="4" fontId="113" fillId="38" borderId="70">
      <alignment horizontal="right" vertical="center"/>
    </xf>
    <xf numFmtId="0" fontId="123" fillId="85" borderId="67" applyNumberFormat="0" applyAlignment="0" applyProtection="0"/>
    <xf numFmtId="0" fontId="66" fillId="38" borderId="75">
      <alignment horizontal="left" vertical="center" wrapText="1" indent="2"/>
    </xf>
    <xf numFmtId="0" fontId="66" fillId="0" borderId="75">
      <alignment horizontal="left" vertical="center" wrapText="1" indent="2"/>
    </xf>
    <xf numFmtId="0" fontId="66" fillId="39" borderId="69">
      <alignment horizontal="left" vertical="center"/>
    </xf>
    <xf numFmtId="0" fontId="134" fillId="72" borderId="67" applyNumberFormat="0" applyAlignment="0" applyProtection="0"/>
    <xf numFmtId="0" fontId="66" fillId="0" borderId="68">
      <alignment horizontal="right" vertical="center"/>
    </xf>
    <xf numFmtId="4" fontId="66" fillId="0" borderId="68">
      <alignment horizontal="right" vertical="center"/>
    </xf>
    <xf numFmtId="0" fontId="66" fillId="0" borderId="68" applyNumberFormat="0" applyFill="0" applyAlignment="0" applyProtection="0"/>
    <xf numFmtId="0" fontId="138" fillId="85" borderId="73" applyNumberFormat="0" applyAlignment="0" applyProtection="0"/>
    <xf numFmtId="192" fontId="66" fillId="89" borderId="68" applyNumberFormat="0" applyFont="0" applyBorder="0" applyAlignment="0" applyProtection="0">
      <alignment horizontal="right" vertical="center"/>
    </xf>
    <xf numFmtId="0" fontId="66" fillId="58" borderId="68"/>
    <xf numFmtId="4" fontId="66" fillId="58" borderId="68"/>
    <xf numFmtId="0" fontId="141" fillId="0" borderId="74" applyNumberFormat="0" applyFill="0" applyAlignment="0" applyProtection="0"/>
    <xf numFmtId="0" fontId="3" fillId="88" borderId="72" applyNumberFormat="0" applyFont="0" applyAlignment="0" applyProtection="0"/>
    <xf numFmtId="0" fontId="117" fillId="88" borderId="72" applyNumberFormat="0" applyFont="0" applyAlignment="0" applyProtection="0"/>
    <xf numFmtId="0" fontId="66" fillId="0" borderId="68" applyNumberFormat="0" applyFill="0" applyAlignment="0" applyProtection="0"/>
    <xf numFmtId="0" fontId="126" fillId="0" borderId="74" applyNumberFormat="0" applyFill="0" applyAlignment="0" applyProtection="0"/>
    <xf numFmtId="0" fontId="141" fillId="0" borderId="74" applyNumberFormat="0" applyFill="0" applyAlignment="0" applyProtection="0"/>
    <xf numFmtId="0" fontId="103" fillId="72" borderId="67" applyNumberFormat="0" applyAlignment="0" applyProtection="0"/>
    <xf numFmtId="0" fontId="123" fillId="85" borderId="67" applyNumberFormat="0" applyAlignment="0" applyProtection="0"/>
    <xf numFmtId="4" fontId="115" fillId="39" borderId="68">
      <alignment horizontal="right" vertical="center"/>
    </xf>
    <xf numFmtId="0" fontId="113" fillId="39" borderId="68">
      <alignment horizontal="right" vertical="center"/>
    </xf>
    <xf numFmtId="192" fontId="66" fillId="89" borderId="68" applyNumberFormat="0" applyFont="0" applyBorder="0" applyAlignment="0" applyProtection="0">
      <alignment horizontal="right" vertical="center"/>
    </xf>
    <xf numFmtId="0" fontId="126" fillId="0" borderId="74" applyNumberFormat="0" applyFill="0" applyAlignment="0" applyProtection="0"/>
    <xf numFmtId="49" fontId="66" fillId="0" borderId="68" applyNumberFormat="0" applyFont="0" applyFill="0" applyBorder="0" applyProtection="0">
      <alignment horizontal="left" vertical="center" indent="2"/>
    </xf>
    <xf numFmtId="49" fontId="66" fillId="0" borderId="69" applyNumberFormat="0" applyFont="0" applyFill="0" applyBorder="0" applyProtection="0">
      <alignment horizontal="left" vertical="center" indent="5"/>
    </xf>
    <xf numFmtId="49" fontId="66" fillId="0" borderId="68" applyNumberFormat="0" applyFont="0" applyFill="0" applyBorder="0" applyProtection="0">
      <alignment horizontal="left" vertical="center" indent="2"/>
    </xf>
    <xf numFmtId="4" fontId="66" fillId="0" borderId="68" applyFill="0" applyBorder="0" applyProtection="0">
      <alignment horizontal="right" vertical="center"/>
    </xf>
    <xf numFmtId="49" fontId="77" fillId="0" borderId="68" applyNumberFormat="0" applyFill="0" applyBorder="0" applyProtection="0">
      <alignment horizontal="left" vertical="center"/>
    </xf>
    <xf numFmtId="0" fontId="66" fillId="0" borderId="75">
      <alignment horizontal="left" vertical="center" wrapText="1" indent="2"/>
    </xf>
    <xf numFmtId="0" fontId="138" fillId="85" borderId="73" applyNumberFormat="0" applyAlignment="0" applyProtection="0"/>
    <xf numFmtId="0" fontId="113" fillId="38" borderId="70">
      <alignment horizontal="right" vertical="center"/>
    </xf>
    <xf numFmtId="0" fontId="103" fillId="72" borderId="67" applyNumberFormat="0" applyAlignment="0" applyProtection="0"/>
    <xf numFmtId="0" fontId="113" fillId="38" borderId="70">
      <alignment horizontal="right" vertical="center"/>
    </xf>
    <xf numFmtId="4" fontId="113" fillId="38" borderId="68">
      <alignment horizontal="right" vertical="center"/>
    </xf>
    <xf numFmtId="0" fontId="113" fillId="38" borderId="68">
      <alignment horizontal="right" vertical="center"/>
    </xf>
    <xf numFmtId="0" fontId="120" fillId="85" borderId="73" applyNumberFormat="0" applyAlignment="0" applyProtection="0"/>
    <xf numFmtId="0" fontId="122" fillId="85" borderId="67" applyNumberFormat="0" applyAlignment="0" applyProtection="0"/>
    <xf numFmtId="0" fontId="126" fillId="0" borderId="74" applyNumberFormat="0" applyFill="0" applyAlignment="0" applyProtection="0"/>
    <xf numFmtId="0" fontId="66" fillId="58" borderId="68"/>
    <xf numFmtId="4" fontId="66" fillId="58" borderId="68"/>
    <xf numFmtId="4" fontId="113" fillId="38" borderId="68">
      <alignment horizontal="right" vertical="center"/>
    </xf>
    <xf numFmtId="0" fontId="115" fillId="39" borderId="68">
      <alignment horizontal="right" vertical="center"/>
    </xf>
    <xf numFmtId="0" fontId="103" fillId="72" borderId="67" applyNumberFormat="0" applyAlignment="0" applyProtection="0"/>
    <xf numFmtId="0" fontId="123" fillId="85" borderId="67" applyNumberFormat="0" applyAlignment="0" applyProtection="0"/>
    <xf numFmtId="4" fontId="66" fillId="0" borderId="68">
      <alignment horizontal="right" vertical="center"/>
    </xf>
    <xf numFmtId="0" fontId="66" fillId="38" borderId="75">
      <alignment horizontal="left" vertical="center" wrapText="1" indent="2"/>
    </xf>
    <xf numFmtId="0" fontId="66" fillId="0" borderId="75">
      <alignment horizontal="left" vertical="center" wrapText="1" indent="2"/>
    </xf>
    <xf numFmtId="0" fontId="138" fillId="85" borderId="73" applyNumberFormat="0" applyAlignment="0" applyProtection="0"/>
    <xf numFmtId="0" fontId="134" fillId="72" borderId="67" applyNumberFormat="0" applyAlignment="0" applyProtection="0"/>
    <xf numFmtId="0" fontId="122" fillId="85" borderId="67" applyNumberFormat="0" applyAlignment="0" applyProtection="0"/>
    <xf numFmtId="0" fontId="120" fillId="85" borderId="73" applyNumberFormat="0" applyAlignment="0" applyProtection="0"/>
    <xf numFmtId="0" fontId="113" fillId="38" borderId="70">
      <alignment horizontal="right" vertical="center"/>
    </xf>
    <xf numFmtId="0" fontId="115" fillId="39" borderId="68">
      <alignment horizontal="right" vertical="center"/>
    </xf>
    <xf numFmtId="4" fontId="113" fillId="39" borderId="68">
      <alignment horizontal="right" vertical="center"/>
    </xf>
    <xf numFmtId="4" fontId="113" fillId="38" borderId="68">
      <alignment horizontal="right" vertical="center"/>
    </xf>
    <xf numFmtId="49" fontId="66" fillId="0" borderId="69" applyNumberFormat="0" applyFont="0" applyFill="0" applyBorder="0" applyProtection="0">
      <alignment horizontal="left" vertical="center" indent="5"/>
    </xf>
    <xf numFmtId="4" fontId="66" fillId="0" borderId="68" applyFill="0" applyBorder="0" applyProtection="0">
      <alignment horizontal="right" vertical="center"/>
    </xf>
    <xf numFmtId="4" fontId="113" fillId="39" borderId="68">
      <alignment horizontal="right" vertical="center"/>
    </xf>
    <xf numFmtId="0" fontId="134" fillId="72" borderId="67" applyNumberFormat="0" applyAlignment="0" applyProtection="0"/>
    <xf numFmtId="0" fontId="103" fillId="72" borderId="67" applyNumberFormat="0" applyAlignment="0" applyProtection="0"/>
    <xf numFmtId="0" fontId="122" fillId="85" borderId="67" applyNumberFormat="0" applyAlignment="0" applyProtection="0"/>
    <xf numFmtId="0" fontId="66" fillId="38" borderId="75">
      <alignment horizontal="left" vertical="center" wrapText="1" indent="2"/>
    </xf>
    <xf numFmtId="0" fontId="66" fillId="0" borderId="75">
      <alignment horizontal="left" vertical="center" wrapText="1" indent="2"/>
    </xf>
    <xf numFmtId="0" fontId="66" fillId="38" borderId="75">
      <alignment horizontal="left" vertical="center" wrapText="1" indent="2"/>
    </xf>
    <xf numFmtId="0" fontId="66" fillId="0" borderId="75">
      <alignment horizontal="left" vertical="center" wrapText="1" indent="2"/>
    </xf>
    <xf numFmtId="0" fontId="120" fillId="85" borderId="73" applyNumberFormat="0" applyAlignment="0" applyProtection="0"/>
    <xf numFmtId="0" fontId="122" fillId="85" borderId="67" applyNumberFormat="0" applyAlignment="0" applyProtection="0"/>
    <xf numFmtId="0" fontId="123" fillId="85" borderId="67" applyNumberFormat="0" applyAlignment="0" applyProtection="0"/>
    <xf numFmtId="0" fontId="103" fillId="72" borderId="67" applyNumberFormat="0" applyAlignment="0" applyProtection="0"/>
    <xf numFmtId="0" fontId="126" fillId="0" borderId="74" applyNumberFormat="0" applyFill="0" applyAlignment="0" applyProtection="0"/>
    <xf numFmtId="0" fontId="134" fillId="72" borderId="67" applyNumberFormat="0" applyAlignment="0" applyProtection="0"/>
    <xf numFmtId="0" fontId="117" fillId="88" borderId="72" applyNumberFormat="0" applyFont="0" applyAlignment="0" applyProtection="0"/>
    <xf numFmtId="0" fontId="3" fillId="88" borderId="72" applyNumberFormat="0" applyFont="0" applyAlignment="0" applyProtection="0"/>
    <xf numFmtId="0" fontId="138" fillId="85" borderId="73" applyNumberFormat="0" applyAlignment="0" applyProtection="0"/>
    <xf numFmtId="0" fontId="141" fillId="0" borderId="74" applyNumberFormat="0" applyFill="0" applyAlignment="0" applyProtection="0"/>
    <xf numFmtId="0" fontId="123" fillId="85" borderId="67" applyNumberFormat="0" applyAlignment="0" applyProtection="0"/>
    <xf numFmtId="0" fontId="134" fillId="72" borderId="67" applyNumberFormat="0" applyAlignment="0" applyProtection="0"/>
    <xf numFmtId="0" fontId="117" fillId="88" borderId="72" applyNumberFormat="0" applyFont="0" applyAlignment="0" applyProtection="0"/>
    <xf numFmtId="0" fontId="138" fillId="85" borderId="73" applyNumberFormat="0" applyAlignment="0" applyProtection="0"/>
    <xf numFmtId="0" fontId="141" fillId="0" borderId="74" applyNumberFormat="0" applyFill="0" applyAlignment="0" applyProtection="0"/>
    <xf numFmtId="0" fontId="113" fillId="38" borderId="64">
      <alignment horizontal="right" vertical="center"/>
    </xf>
    <xf numFmtId="4" fontId="113" fillId="38" borderId="64">
      <alignment horizontal="right" vertical="center"/>
    </xf>
    <xf numFmtId="0" fontId="113" fillId="38" borderId="66">
      <alignment horizontal="right" vertical="center"/>
    </xf>
    <xf numFmtId="4" fontId="113" fillId="38" borderId="66">
      <alignment horizontal="right" vertical="center"/>
    </xf>
    <xf numFmtId="0" fontId="123" fillId="85" borderId="67" applyNumberFormat="0" applyAlignment="0" applyProtection="0"/>
    <xf numFmtId="0" fontId="66" fillId="38" borderId="75">
      <alignment horizontal="left" vertical="center" wrapText="1" indent="2"/>
    </xf>
    <xf numFmtId="0" fontId="66" fillId="0" borderId="75">
      <alignment horizontal="left" vertical="center" wrapText="1" indent="2"/>
    </xf>
    <xf numFmtId="0" fontId="66" fillId="39" borderId="64">
      <alignment horizontal="left" vertical="center"/>
    </xf>
    <xf numFmtId="0" fontId="134" fillId="72" borderId="67" applyNumberFormat="0" applyAlignment="0" applyProtection="0"/>
    <xf numFmtId="0" fontId="138" fillId="85" borderId="73" applyNumberFormat="0" applyAlignment="0" applyProtection="0"/>
    <xf numFmtId="0" fontId="141" fillId="0" borderId="74" applyNumberFormat="0" applyFill="0" applyAlignment="0" applyProtection="0"/>
    <xf numFmtId="49" fontId="66" fillId="0" borderId="64" applyNumberFormat="0" applyFont="0" applyFill="0" applyBorder="0" applyProtection="0">
      <alignment horizontal="left" vertical="center" indent="5"/>
    </xf>
    <xf numFmtId="0" fontId="120" fillId="85" borderId="73" applyNumberFormat="0" applyAlignment="0" applyProtection="0"/>
    <xf numFmtId="0" fontId="122" fillId="85" borderId="67" applyNumberFormat="0" applyAlignment="0" applyProtection="0"/>
    <xf numFmtId="0" fontId="126" fillId="0" borderId="74" applyNumberFormat="0" applyFill="0" applyAlignment="0" applyProtection="0"/>
    <xf numFmtId="49" fontId="66" fillId="0" borderId="68" applyNumberFormat="0" applyFont="0" applyFill="0" applyBorder="0" applyProtection="0">
      <alignment horizontal="left" vertical="center" indent="2"/>
    </xf>
    <xf numFmtId="0" fontId="113" fillId="39" borderId="68">
      <alignment horizontal="right" vertical="center"/>
    </xf>
    <xf numFmtId="4" fontId="113" fillId="39" borderId="68">
      <alignment horizontal="right" vertical="center"/>
    </xf>
    <xf numFmtId="0" fontId="115" fillId="39" borderId="68">
      <alignment horizontal="right" vertical="center"/>
    </xf>
    <xf numFmtId="4" fontId="115" fillId="39" borderId="68">
      <alignment horizontal="right" vertical="center"/>
    </xf>
    <xf numFmtId="0" fontId="113" fillId="38" borderId="68">
      <alignment horizontal="right" vertical="center"/>
    </xf>
    <xf numFmtId="4" fontId="113" fillId="38" borderId="68">
      <alignment horizontal="right" vertical="center"/>
    </xf>
    <xf numFmtId="0" fontId="113" fillId="38" borderId="68">
      <alignment horizontal="right" vertical="center"/>
    </xf>
    <xf numFmtId="4" fontId="113" fillId="38" borderId="68">
      <alignment horizontal="right" vertical="center"/>
    </xf>
    <xf numFmtId="0" fontId="103" fillId="72" borderId="67" applyNumberFormat="0" applyAlignment="0" applyProtection="0"/>
    <xf numFmtId="0" fontId="66" fillId="0" borderId="68">
      <alignment horizontal="right" vertical="center"/>
    </xf>
    <xf numFmtId="4" fontId="66" fillId="0" borderId="68">
      <alignment horizontal="right" vertical="center"/>
    </xf>
    <xf numFmtId="4" fontId="66" fillId="0" borderId="68" applyFill="0" applyBorder="0" applyProtection="0">
      <alignment horizontal="right" vertical="center"/>
    </xf>
    <xf numFmtId="49" fontId="77" fillId="0" borderId="68" applyNumberFormat="0" applyFill="0" applyBorder="0" applyProtection="0">
      <alignment horizontal="left" vertical="center"/>
    </xf>
    <xf numFmtId="0" fontId="66" fillId="0" borderId="68" applyNumberFormat="0" applyFill="0" applyAlignment="0" applyProtection="0"/>
    <xf numFmtId="192" fontId="66" fillId="89" borderId="68" applyNumberFormat="0" applyFont="0" applyBorder="0" applyAlignment="0" applyProtection="0">
      <alignment horizontal="right" vertical="center"/>
    </xf>
    <xf numFmtId="0" fontId="66" fillId="58" borderId="68"/>
    <xf numFmtId="4" fontId="66" fillId="58" borderId="68"/>
    <xf numFmtId="4" fontId="113" fillId="38" borderId="68">
      <alignment horizontal="right" vertical="center"/>
    </xf>
    <xf numFmtId="0" fontId="66" fillId="58" borderId="68"/>
    <xf numFmtId="0" fontId="122" fillId="85" borderId="67" applyNumberFormat="0" applyAlignment="0" applyProtection="0"/>
    <xf numFmtId="0" fontId="113" fillId="39" borderId="68">
      <alignment horizontal="right" vertical="center"/>
    </xf>
    <xf numFmtId="0" fontId="66" fillId="0" borderId="68">
      <alignment horizontal="right" vertical="center"/>
    </xf>
    <xf numFmtId="0" fontId="141" fillId="0" borderId="74" applyNumberFormat="0" applyFill="0" applyAlignment="0" applyProtection="0"/>
    <xf numFmtId="0" fontId="66" fillId="39" borderId="69">
      <alignment horizontal="left" vertical="center"/>
    </xf>
    <xf numFmtId="0" fontId="134" fillId="72" borderId="67" applyNumberFormat="0" applyAlignment="0" applyProtection="0"/>
    <xf numFmtId="192" fontId="66" fillId="89" borderId="68" applyNumberFormat="0" applyFont="0" applyBorder="0" applyAlignment="0" applyProtection="0">
      <alignment horizontal="right" vertical="center"/>
    </xf>
    <xf numFmtId="0" fontId="117" fillId="88" borderId="72" applyNumberFormat="0" applyFont="0" applyAlignment="0" applyProtection="0"/>
    <xf numFmtId="0" fontId="66" fillId="0" borderId="75">
      <alignment horizontal="left" vertical="center" wrapText="1" indent="2"/>
    </xf>
    <xf numFmtId="4" fontId="66" fillId="58" borderId="68"/>
    <xf numFmtId="49" fontId="77" fillId="0" borderId="68" applyNumberFormat="0" applyFill="0" applyBorder="0" applyProtection="0">
      <alignment horizontal="left" vertical="center"/>
    </xf>
    <xf numFmtId="0" fontId="66" fillId="0" borderId="68">
      <alignment horizontal="right" vertical="center"/>
    </xf>
    <xf numFmtId="4" fontId="113" fillId="38" borderId="70">
      <alignment horizontal="right" vertical="center"/>
    </xf>
    <xf numFmtId="4" fontId="113" fillId="38" borderId="68">
      <alignment horizontal="right" vertical="center"/>
    </xf>
    <xf numFmtId="4" fontId="113" fillId="38" borderId="68">
      <alignment horizontal="right" vertical="center"/>
    </xf>
    <xf numFmtId="0" fontId="115" fillId="39" borderId="68">
      <alignment horizontal="right" vertical="center"/>
    </xf>
    <xf numFmtId="0" fontId="113" fillId="39" borderId="68">
      <alignment horizontal="right" vertical="center"/>
    </xf>
    <xf numFmtId="49" fontId="66" fillId="0" borderId="68" applyNumberFormat="0" applyFont="0" applyFill="0" applyBorder="0" applyProtection="0">
      <alignment horizontal="left" vertical="center" indent="2"/>
    </xf>
    <xf numFmtId="0" fontId="134" fillId="72" borderId="67" applyNumberFormat="0" applyAlignment="0" applyProtection="0"/>
    <xf numFmtId="0" fontId="120" fillId="85" borderId="73" applyNumberFormat="0" applyAlignment="0" applyProtection="0"/>
    <xf numFmtId="49" fontId="66" fillId="0" borderId="68" applyNumberFormat="0" applyFont="0" applyFill="0" applyBorder="0" applyProtection="0">
      <alignment horizontal="left" vertical="center" indent="2"/>
    </xf>
    <xf numFmtId="0" fontId="103" fillId="72" borderId="67" applyNumberFormat="0" applyAlignment="0" applyProtection="0"/>
    <xf numFmtId="4" fontId="66" fillId="0" borderId="68" applyFill="0" applyBorder="0" applyProtection="0">
      <alignment horizontal="right" vertical="center"/>
    </xf>
    <xf numFmtId="0" fontId="123" fillId="85" borderId="67" applyNumberFormat="0" applyAlignment="0" applyProtection="0"/>
    <xf numFmtId="0" fontId="141" fillId="0" borderId="74" applyNumberFormat="0" applyFill="0" applyAlignment="0" applyProtection="0"/>
    <xf numFmtId="0" fontId="138" fillId="85" borderId="73" applyNumberFormat="0" applyAlignment="0" applyProtection="0"/>
    <xf numFmtId="0" fontId="66" fillId="0" borderId="68" applyNumberFormat="0" applyFill="0" applyAlignment="0" applyProtection="0"/>
    <xf numFmtId="4" fontId="66" fillId="0" borderId="68">
      <alignment horizontal="right" vertical="center"/>
    </xf>
    <xf numFmtId="0" fontId="66" fillId="0" borderId="68">
      <alignment horizontal="right" vertical="center"/>
    </xf>
    <xf numFmtId="0" fontId="134" fillId="72" borderId="67" applyNumberFormat="0" applyAlignment="0" applyProtection="0"/>
    <xf numFmtId="0" fontId="120" fillId="85" borderId="73" applyNumberFormat="0" applyAlignment="0" applyProtection="0"/>
    <xf numFmtId="0" fontId="122" fillId="85" borderId="67" applyNumberFormat="0" applyAlignment="0" applyProtection="0"/>
    <xf numFmtId="0" fontId="66" fillId="38" borderId="75">
      <alignment horizontal="left" vertical="center" wrapText="1" indent="2"/>
    </xf>
    <xf numFmtId="0" fontId="123" fillId="85" borderId="67" applyNumberFormat="0" applyAlignment="0" applyProtection="0"/>
    <xf numFmtId="0" fontId="123" fillId="85" borderId="67" applyNumberFormat="0" applyAlignment="0" applyProtection="0"/>
    <xf numFmtId="4" fontId="113" fillId="38" borderId="69">
      <alignment horizontal="right" vertical="center"/>
    </xf>
    <xf numFmtId="0" fontId="113" fillId="38" borderId="69">
      <alignment horizontal="right" vertical="center"/>
    </xf>
    <xf numFmtId="0" fontId="113" fillId="38" borderId="68">
      <alignment horizontal="right" vertical="center"/>
    </xf>
    <xf numFmtId="4" fontId="115" fillId="39" borderId="68">
      <alignment horizontal="right" vertical="center"/>
    </xf>
    <xf numFmtId="0" fontId="103" fillId="72" borderId="67" applyNumberFormat="0" applyAlignment="0" applyProtection="0"/>
    <xf numFmtId="0" fontId="126" fillId="0" borderId="74" applyNumberFormat="0" applyFill="0" applyAlignment="0" applyProtection="0"/>
    <xf numFmtId="0" fontId="141" fillId="0" borderId="74" applyNumberFormat="0" applyFill="0" applyAlignment="0" applyProtection="0"/>
    <xf numFmtId="0" fontId="117" fillId="88" borderId="72" applyNumberFormat="0" applyFont="0" applyAlignment="0" applyProtection="0"/>
    <xf numFmtId="0" fontId="134" fillId="72" borderId="67" applyNumberFormat="0" applyAlignment="0" applyProtection="0"/>
    <xf numFmtId="49" fontId="77" fillId="0" borderId="68" applyNumberFormat="0" applyFill="0" applyBorder="0" applyProtection="0">
      <alignment horizontal="left" vertical="center"/>
    </xf>
    <xf numFmtId="0" fontId="66" fillId="38" borderId="75">
      <alignment horizontal="left" vertical="center" wrapText="1" indent="2"/>
    </xf>
    <xf numFmtId="0" fontId="123" fillId="85" borderId="67" applyNumberFormat="0" applyAlignment="0" applyProtection="0"/>
    <xf numFmtId="0" fontId="66" fillId="0" borderId="75">
      <alignment horizontal="left" vertical="center" wrapText="1" indent="2"/>
    </xf>
    <xf numFmtId="0" fontId="117" fillId="88" borderId="72" applyNumberFormat="0" applyFont="0" applyAlignment="0" applyProtection="0"/>
    <xf numFmtId="0" fontId="3" fillId="88" borderId="72" applyNumberFormat="0" applyFont="0" applyAlignment="0" applyProtection="0"/>
    <xf numFmtId="0" fontId="138" fillId="85" borderId="73" applyNumberFormat="0" applyAlignment="0" applyProtection="0"/>
    <xf numFmtId="0" fontId="141" fillId="0" borderId="74" applyNumberFormat="0" applyFill="0" applyAlignment="0" applyProtection="0"/>
    <xf numFmtId="4" fontId="66" fillId="58" borderId="68"/>
    <xf numFmtId="0" fontId="113" fillId="38" borderId="68">
      <alignment horizontal="right" vertical="center"/>
    </xf>
    <xf numFmtId="0" fontId="141" fillId="0" borderId="74" applyNumberFormat="0" applyFill="0" applyAlignment="0" applyProtection="0"/>
    <xf numFmtId="4" fontId="113" fillId="38" borderId="70">
      <alignment horizontal="right" vertical="center"/>
    </xf>
    <xf numFmtId="0" fontId="122" fillId="85" borderId="67" applyNumberFormat="0" applyAlignment="0" applyProtection="0"/>
    <xf numFmtId="0" fontId="113" fillId="38" borderId="69">
      <alignment horizontal="right" vertical="center"/>
    </xf>
    <xf numFmtId="0" fontId="123" fillId="85" borderId="67" applyNumberFormat="0" applyAlignment="0" applyProtection="0"/>
    <xf numFmtId="0" fontId="126" fillId="0" borderId="74" applyNumberFormat="0" applyFill="0" applyAlignment="0" applyProtection="0"/>
    <xf numFmtId="0" fontId="117" fillId="88" borderId="72" applyNumberFormat="0" applyFont="0" applyAlignment="0" applyProtection="0"/>
    <xf numFmtId="4" fontId="113" fillId="38" borderId="69">
      <alignment horizontal="right" vertical="center"/>
    </xf>
    <xf numFmtId="0" fontId="66" fillId="38" borderId="75">
      <alignment horizontal="left" vertical="center" wrapText="1" indent="2"/>
    </xf>
    <xf numFmtId="0" fontId="66" fillId="58" borderId="68"/>
    <xf numFmtId="192" fontId="66" fillId="89" borderId="68" applyNumberFormat="0" applyFont="0" applyBorder="0" applyAlignment="0" applyProtection="0">
      <alignment horizontal="right" vertical="center"/>
    </xf>
    <xf numFmtId="0" fontId="66" fillId="0" borderId="68" applyNumberFormat="0" applyFill="0" applyAlignment="0" applyProtection="0"/>
    <xf numFmtId="4" fontId="66" fillId="0" borderId="68" applyFill="0" applyBorder="0" applyProtection="0">
      <alignment horizontal="right" vertical="center"/>
    </xf>
    <xf numFmtId="4" fontId="113" fillId="39" borderId="68">
      <alignment horizontal="right" vertical="center"/>
    </xf>
    <xf numFmtId="0" fontId="126" fillId="0" borderId="74" applyNumberFormat="0" applyFill="0" applyAlignment="0" applyProtection="0"/>
    <xf numFmtId="49" fontId="77" fillId="0" borderId="68" applyNumberFormat="0" applyFill="0" applyBorder="0" applyProtection="0">
      <alignment horizontal="left" vertical="center"/>
    </xf>
    <xf numFmtId="49" fontId="66" fillId="0" borderId="69" applyNumberFormat="0" applyFont="0" applyFill="0" applyBorder="0" applyProtection="0">
      <alignment horizontal="left" vertical="center" indent="5"/>
    </xf>
    <xf numFmtId="0" fontId="66" fillId="39" borderId="69">
      <alignment horizontal="left" vertical="center"/>
    </xf>
    <xf numFmtId="0" fontId="123" fillId="85" borderId="67" applyNumberFormat="0" applyAlignment="0" applyProtection="0"/>
    <xf numFmtId="4" fontId="113" fillId="38" borderId="70">
      <alignment horizontal="right" vertical="center"/>
    </xf>
    <xf numFmtId="0" fontId="134" fillId="72" borderId="67" applyNumberFormat="0" applyAlignment="0" applyProtection="0"/>
    <xf numFmtId="0" fontId="134" fillId="72" borderId="67" applyNumberFormat="0" applyAlignment="0" applyProtection="0"/>
    <xf numFmtId="0" fontId="117" fillId="88" borderId="72" applyNumberFormat="0" applyFont="0" applyAlignment="0" applyProtection="0"/>
    <xf numFmtId="0" fontId="138" fillId="85" borderId="73" applyNumberFormat="0" applyAlignment="0" applyProtection="0"/>
    <xf numFmtId="0" fontId="141" fillId="0" borderId="74" applyNumberFormat="0" applyFill="0" applyAlignment="0" applyProtection="0"/>
    <xf numFmtId="0" fontId="113" fillId="38" borderId="68">
      <alignment horizontal="right" vertical="center"/>
    </xf>
    <xf numFmtId="0" fontId="3" fillId="88" borderId="72" applyNumberFormat="0" applyFont="0" applyAlignment="0" applyProtection="0"/>
    <xf numFmtId="4" fontId="66" fillId="0" borderId="68">
      <alignment horizontal="right" vertical="center"/>
    </xf>
    <xf numFmtId="0" fontId="141" fillId="0" borderId="74" applyNumberFormat="0" applyFill="0" applyAlignment="0" applyProtection="0"/>
    <xf numFmtId="0" fontId="113" fillId="38" borderId="68">
      <alignment horizontal="right" vertical="center"/>
    </xf>
    <xf numFmtId="0" fontId="113" fillId="38" borderId="68">
      <alignment horizontal="right" vertical="center"/>
    </xf>
    <xf numFmtId="4" fontId="115" fillId="39" borderId="68">
      <alignment horizontal="right" vertical="center"/>
    </xf>
    <xf numFmtId="0" fontId="113" fillId="39" borderId="68">
      <alignment horizontal="right" vertical="center"/>
    </xf>
    <xf numFmtId="4" fontId="113" fillId="39" borderId="68">
      <alignment horizontal="right" vertical="center"/>
    </xf>
    <xf numFmtId="0" fontId="115" fillId="39" borderId="68">
      <alignment horizontal="right" vertical="center"/>
    </xf>
    <xf numFmtId="4" fontId="115" fillId="39" borderId="68">
      <alignment horizontal="right" vertical="center"/>
    </xf>
    <xf numFmtId="0" fontId="113" fillId="38" borderId="68">
      <alignment horizontal="right" vertical="center"/>
    </xf>
    <xf numFmtId="4" fontId="113" fillId="38" borderId="68">
      <alignment horizontal="right" vertical="center"/>
    </xf>
    <xf numFmtId="0" fontId="113" fillId="38" borderId="68">
      <alignment horizontal="right" vertical="center"/>
    </xf>
    <xf numFmtId="4" fontId="113" fillId="38" borderId="68">
      <alignment horizontal="right" vertical="center"/>
    </xf>
    <xf numFmtId="0" fontId="113" fillId="38" borderId="69">
      <alignment horizontal="right" vertical="center"/>
    </xf>
    <xf numFmtId="4" fontId="113" fillId="38" borderId="69">
      <alignment horizontal="right" vertical="center"/>
    </xf>
    <xf numFmtId="0" fontId="113" fillId="38" borderId="70">
      <alignment horizontal="right" vertical="center"/>
    </xf>
    <xf numFmtId="4" fontId="113" fillId="38" borderId="70">
      <alignment horizontal="right" vertical="center"/>
    </xf>
    <xf numFmtId="0" fontId="123" fillId="85" borderId="67" applyNumberFormat="0" applyAlignment="0" applyProtection="0"/>
    <xf numFmtId="0" fontId="66" fillId="38" borderId="75">
      <alignment horizontal="left" vertical="center" wrapText="1" indent="2"/>
    </xf>
    <xf numFmtId="0" fontId="66" fillId="0" borderId="75">
      <alignment horizontal="left" vertical="center" wrapText="1" indent="2"/>
    </xf>
    <xf numFmtId="0" fontId="66" fillId="39" borderId="69">
      <alignment horizontal="left" vertical="center"/>
    </xf>
    <xf numFmtId="0" fontId="134" fillId="72" borderId="67" applyNumberFormat="0" applyAlignment="0" applyProtection="0"/>
    <xf numFmtId="0" fontId="66" fillId="0" borderId="68">
      <alignment horizontal="right" vertical="center"/>
    </xf>
    <xf numFmtId="4" fontId="66" fillId="0" borderId="68">
      <alignment horizontal="right" vertical="center"/>
    </xf>
    <xf numFmtId="0" fontId="66" fillId="0" borderId="68" applyNumberFormat="0" applyFill="0" applyAlignment="0" applyProtection="0"/>
    <xf numFmtId="0" fontId="138" fillId="85" borderId="73" applyNumberFormat="0" applyAlignment="0" applyProtection="0"/>
    <xf numFmtId="192" fontId="66" fillId="89" borderId="68" applyNumberFormat="0" applyFont="0" applyBorder="0" applyAlignment="0" applyProtection="0">
      <alignment horizontal="right" vertical="center"/>
    </xf>
    <xf numFmtId="0" fontId="66" fillId="58" borderId="68"/>
    <xf numFmtId="4" fontId="66" fillId="58" borderId="68"/>
    <xf numFmtId="0" fontId="141" fillId="0" borderId="74" applyNumberFormat="0" applyFill="0" applyAlignment="0" applyProtection="0"/>
    <xf numFmtId="0" fontId="3" fillId="88" borderId="72" applyNumberFormat="0" applyFont="0" applyAlignment="0" applyProtection="0"/>
    <xf numFmtId="0" fontId="117" fillId="88" borderId="72" applyNumberFormat="0" applyFont="0" applyAlignment="0" applyProtection="0"/>
    <xf numFmtId="0" fontId="66" fillId="0" borderId="68" applyNumberFormat="0" applyFill="0" applyAlignment="0" applyProtection="0"/>
    <xf numFmtId="0" fontId="126" fillId="0" borderId="74" applyNumberFormat="0" applyFill="0" applyAlignment="0" applyProtection="0"/>
    <xf numFmtId="0" fontId="141" fillId="0" borderId="74" applyNumberFormat="0" applyFill="0" applyAlignment="0" applyProtection="0"/>
    <xf numFmtId="0" fontId="103" fillId="72" borderId="67" applyNumberFormat="0" applyAlignment="0" applyProtection="0"/>
    <xf numFmtId="0" fontId="123" fillId="85" borderId="67" applyNumberFormat="0" applyAlignment="0" applyProtection="0"/>
    <xf numFmtId="4" fontId="115" fillId="39" borderId="68">
      <alignment horizontal="right" vertical="center"/>
    </xf>
    <xf numFmtId="0" fontId="113" fillId="39" borderId="68">
      <alignment horizontal="right" vertical="center"/>
    </xf>
    <xf numFmtId="192" fontId="66" fillId="89" borderId="68" applyNumberFormat="0" applyFont="0" applyBorder="0" applyAlignment="0" applyProtection="0">
      <alignment horizontal="right" vertical="center"/>
    </xf>
    <xf numFmtId="0" fontId="126" fillId="0" borderId="74" applyNumberFormat="0" applyFill="0" applyAlignment="0" applyProtection="0"/>
    <xf numFmtId="49" fontId="66" fillId="0" borderId="68" applyNumberFormat="0" applyFont="0" applyFill="0" applyBorder="0" applyProtection="0">
      <alignment horizontal="left" vertical="center" indent="2"/>
    </xf>
    <xf numFmtId="49" fontId="66" fillId="0" borderId="69" applyNumberFormat="0" applyFont="0" applyFill="0" applyBorder="0" applyProtection="0">
      <alignment horizontal="left" vertical="center" indent="5"/>
    </xf>
    <xf numFmtId="49" fontId="66" fillId="0" borderId="68" applyNumberFormat="0" applyFont="0" applyFill="0" applyBorder="0" applyProtection="0">
      <alignment horizontal="left" vertical="center" indent="2"/>
    </xf>
    <xf numFmtId="4" fontId="66" fillId="0" borderId="68" applyFill="0" applyBorder="0" applyProtection="0">
      <alignment horizontal="right" vertical="center"/>
    </xf>
    <xf numFmtId="49" fontId="77" fillId="0" borderId="68" applyNumberFormat="0" applyFill="0" applyBorder="0" applyProtection="0">
      <alignment horizontal="left" vertical="center"/>
    </xf>
    <xf numFmtId="0" fontId="66" fillId="0" borderId="75">
      <alignment horizontal="left" vertical="center" wrapText="1" indent="2"/>
    </xf>
    <xf numFmtId="0" fontId="138" fillId="85" borderId="73" applyNumberFormat="0" applyAlignment="0" applyProtection="0"/>
    <xf numFmtId="0" fontId="113" fillId="38" borderId="70">
      <alignment horizontal="right" vertical="center"/>
    </xf>
    <xf numFmtId="0" fontId="103" fillId="72" borderId="67" applyNumberFormat="0" applyAlignment="0" applyProtection="0"/>
    <xf numFmtId="0" fontId="113" fillId="38" borderId="70">
      <alignment horizontal="right" vertical="center"/>
    </xf>
    <xf numFmtId="4" fontId="113" fillId="38" borderId="68">
      <alignment horizontal="right" vertical="center"/>
    </xf>
    <xf numFmtId="0" fontId="113" fillId="38" borderId="68">
      <alignment horizontal="right" vertical="center"/>
    </xf>
    <xf numFmtId="0" fontId="120" fillId="85" borderId="73" applyNumberFormat="0" applyAlignment="0" applyProtection="0"/>
    <xf numFmtId="0" fontId="122" fillId="85" borderId="67" applyNumberFormat="0" applyAlignment="0" applyProtection="0"/>
    <xf numFmtId="0" fontId="126" fillId="0" borderId="74" applyNumberFormat="0" applyFill="0" applyAlignment="0" applyProtection="0"/>
    <xf numFmtId="0" fontId="66" fillId="58" borderId="68"/>
    <xf numFmtId="4" fontId="66" fillId="58" borderId="68"/>
    <xf numFmtId="4" fontId="113" fillId="38" borderId="68">
      <alignment horizontal="right" vertical="center"/>
    </xf>
    <xf numFmtId="0" fontId="115" fillId="39" borderId="68">
      <alignment horizontal="right" vertical="center"/>
    </xf>
    <xf numFmtId="0" fontId="103" fillId="72" borderId="67" applyNumberFormat="0" applyAlignment="0" applyProtection="0"/>
    <xf numFmtId="0" fontId="123" fillId="85" borderId="67" applyNumberFormat="0" applyAlignment="0" applyProtection="0"/>
    <xf numFmtId="4" fontId="66" fillId="0" borderId="68">
      <alignment horizontal="right" vertical="center"/>
    </xf>
    <xf numFmtId="0" fontId="66" fillId="38" borderId="75">
      <alignment horizontal="left" vertical="center" wrapText="1" indent="2"/>
    </xf>
    <xf numFmtId="0" fontId="66" fillId="0" borderId="75">
      <alignment horizontal="left" vertical="center" wrapText="1" indent="2"/>
    </xf>
    <xf numFmtId="0" fontId="138" fillId="85" borderId="73" applyNumberFormat="0" applyAlignment="0" applyProtection="0"/>
    <xf numFmtId="0" fontId="134" fillId="72" borderId="67" applyNumberFormat="0" applyAlignment="0" applyProtection="0"/>
    <xf numFmtId="0" fontId="122" fillId="85" borderId="67" applyNumberFormat="0" applyAlignment="0" applyProtection="0"/>
    <xf numFmtId="0" fontId="120" fillId="85" borderId="73" applyNumberFormat="0" applyAlignment="0" applyProtection="0"/>
    <xf numFmtId="0" fontId="113" fillId="38" borderId="70">
      <alignment horizontal="right" vertical="center"/>
    </xf>
    <xf numFmtId="0" fontId="115" fillId="39" borderId="68">
      <alignment horizontal="right" vertical="center"/>
    </xf>
    <xf numFmtId="4" fontId="113" fillId="39" borderId="68">
      <alignment horizontal="right" vertical="center"/>
    </xf>
    <xf numFmtId="4" fontId="113" fillId="38" borderId="68">
      <alignment horizontal="right" vertical="center"/>
    </xf>
    <xf numFmtId="49" fontId="66" fillId="0" borderId="69" applyNumberFormat="0" applyFont="0" applyFill="0" applyBorder="0" applyProtection="0">
      <alignment horizontal="left" vertical="center" indent="5"/>
    </xf>
    <xf numFmtId="4" fontId="66" fillId="0" borderId="68" applyFill="0" applyBorder="0" applyProtection="0">
      <alignment horizontal="right" vertical="center"/>
    </xf>
    <xf numFmtId="4" fontId="113" fillId="39" borderId="68">
      <alignment horizontal="right" vertical="center"/>
    </xf>
    <xf numFmtId="0" fontId="134" fillId="72" borderId="67" applyNumberFormat="0" applyAlignment="0" applyProtection="0"/>
    <xf numFmtId="0" fontId="103" fillId="72" borderId="67" applyNumberFormat="0" applyAlignment="0" applyProtection="0"/>
    <xf numFmtId="0" fontId="122" fillId="85" borderId="67" applyNumberFormat="0" applyAlignment="0" applyProtection="0"/>
    <xf numFmtId="0" fontId="66" fillId="38" borderId="75">
      <alignment horizontal="left" vertical="center" wrapText="1" indent="2"/>
    </xf>
    <xf numFmtId="0" fontId="66" fillId="0" borderId="75">
      <alignment horizontal="left" vertical="center" wrapText="1" indent="2"/>
    </xf>
    <xf numFmtId="0" fontId="66" fillId="38" borderId="75">
      <alignment horizontal="left" vertical="center" wrapText="1" indent="2"/>
    </xf>
    <xf numFmtId="0" fontId="39" fillId="8" borderId="14" applyNumberFormat="0" applyAlignment="0" applyProtection="0"/>
    <xf numFmtId="0" fontId="40" fillId="8" borderId="13" applyNumberFormat="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1" fillId="12" borderId="0" applyNumberFormat="0" applyBorder="0" applyAlignment="0" applyProtection="0"/>
    <xf numFmtId="0" fontId="1" fillId="13" borderId="0" applyNumberFormat="0" applyBorder="0" applyAlignment="0" applyProtection="0"/>
    <xf numFmtId="0" fontId="44" fillId="14"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4" fillId="18"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4" fillId="22"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4" fillId="26"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4" fillId="30"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4" fillId="34" borderId="0" applyNumberFormat="0" applyBorder="0" applyAlignment="0" applyProtection="0"/>
    <xf numFmtId="0" fontId="1" fillId="32" borderId="0" applyNumberFormat="0" applyBorder="0" applyAlignment="0" applyProtection="0"/>
    <xf numFmtId="0" fontId="1" fillId="20" borderId="0" applyNumberFormat="0" applyBorder="0" applyAlignment="0" applyProtection="0"/>
    <xf numFmtId="0" fontId="39" fillId="8" borderId="14" applyNumberFormat="0" applyAlignment="0" applyProtection="0"/>
    <xf numFmtId="0" fontId="44" fillId="26" borderId="0" applyNumberFormat="0" applyBorder="0" applyAlignment="0" applyProtection="0"/>
    <xf numFmtId="0" fontId="41" fillId="0" borderId="0" applyNumberFormat="0" applyFill="0" applyBorder="0" applyAlignment="0" applyProtection="0"/>
    <xf numFmtId="0" fontId="1" fillId="12" borderId="0" applyNumberFormat="0" applyBorder="0" applyAlignment="0" applyProtection="0"/>
    <xf numFmtId="0" fontId="44" fillId="18" borderId="0" applyNumberFormat="0" applyBorder="0" applyAlignment="0" applyProtection="0"/>
    <xf numFmtId="0" fontId="1" fillId="25" borderId="0" applyNumberFormat="0" applyBorder="0" applyAlignment="0" applyProtection="0"/>
    <xf numFmtId="0" fontId="44" fillId="14" borderId="0" applyNumberFormat="0" applyBorder="0" applyAlignment="0" applyProtection="0"/>
    <xf numFmtId="0" fontId="43" fillId="0" borderId="18" applyNumberFormat="0" applyFill="0" applyAlignment="0" applyProtection="0"/>
    <xf numFmtId="0" fontId="1" fillId="29"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6" borderId="0" applyNumberFormat="0" applyBorder="0" applyAlignment="0" applyProtection="0"/>
    <xf numFmtId="0" fontId="44" fillId="30" borderId="0" applyNumberFormat="0" applyBorder="0" applyAlignment="0" applyProtection="0"/>
    <xf numFmtId="0" fontId="1" fillId="17" borderId="0" applyNumberFormat="0" applyBorder="0" applyAlignment="0" applyProtection="0"/>
    <xf numFmtId="0" fontId="1" fillId="24" borderId="0" applyNumberFormat="0" applyBorder="0" applyAlignment="0" applyProtection="0"/>
    <xf numFmtId="0" fontId="44" fillId="34" borderId="0" applyNumberFormat="0" applyBorder="0" applyAlignment="0" applyProtection="0"/>
    <xf numFmtId="0" fontId="1" fillId="13" borderId="0" applyNumberFormat="0" applyBorder="0" applyAlignment="0" applyProtection="0"/>
    <xf numFmtId="0" fontId="42" fillId="0" borderId="0" applyNumberFormat="0" applyFill="0" applyBorder="0" applyAlignment="0" applyProtection="0"/>
    <xf numFmtId="0" fontId="44" fillId="22" borderId="0" applyNumberFormat="0" applyBorder="0" applyAlignment="0" applyProtection="0"/>
    <xf numFmtId="0" fontId="1" fillId="28" borderId="0" applyNumberFormat="0" applyBorder="0" applyAlignment="0" applyProtection="0"/>
    <xf numFmtId="44" fontId="1" fillId="0" borderId="0" applyFont="0" applyFill="0" applyBorder="0" applyAlignment="0" applyProtection="0"/>
    <xf numFmtId="0" fontId="69" fillId="0" borderId="0"/>
    <xf numFmtId="44" fontId="69" fillId="0" borderId="0" applyFont="0" applyFill="0" applyBorder="0" applyAlignment="0" applyProtection="0"/>
    <xf numFmtId="9" fontId="69" fillId="0" borderId="0" applyFont="0" applyFill="0" applyBorder="0" applyAlignment="0" applyProtection="0"/>
    <xf numFmtId="0" fontId="69" fillId="0" borderId="0"/>
    <xf numFmtId="44" fontId="69" fillId="0" borderId="0" applyFont="0" applyFill="0" applyBorder="0" applyAlignment="0" applyProtection="0"/>
    <xf numFmtId="9" fontId="69" fillId="0" borderId="0" applyFont="0" applyFill="0" applyBorder="0" applyAlignment="0" applyProtection="0"/>
    <xf numFmtId="0" fontId="69" fillId="0" borderId="0"/>
    <xf numFmtId="0" fontId="2" fillId="0" borderId="0"/>
    <xf numFmtId="43" fontId="3"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0" fontId="47" fillId="0" borderId="0"/>
    <xf numFmtId="0" fontId="70" fillId="0" borderId="0"/>
    <xf numFmtId="0" fontId="4"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cellStyleXfs>
  <cellXfs count="726">
    <xf numFmtId="0" fontId="0" fillId="0" borderId="0" xfId="0"/>
    <xf numFmtId="0" fontId="6" fillId="0" borderId="0" xfId="0" applyFont="1"/>
    <xf numFmtId="0" fontId="6" fillId="0" borderId="0" xfId="0" applyFont="1" applyAlignment="1">
      <alignment horizontal="center"/>
    </xf>
    <xf numFmtId="0" fontId="6" fillId="0" borderId="0" xfId="0" applyFont="1" applyAlignment="1">
      <alignment horizontal="right"/>
    </xf>
    <xf numFmtId="49" fontId="6" fillId="0" borderId="0" xfId="0" applyNumberFormat="1" applyFont="1" applyAlignment="1">
      <alignment horizontal="right"/>
    </xf>
    <xf numFmtId="0" fontId="8" fillId="2" borderId="0" xfId="3" applyFont="1" applyFill="1" applyAlignment="1">
      <alignment horizontal="center" vertical="center"/>
    </xf>
    <xf numFmtId="0" fontId="8" fillId="2" borderId="0" xfId="3" applyFont="1" applyFill="1" applyAlignment="1">
      <alignment horizontal="right" vertical="center"/>
    </xf>
    <xf numFmtId="174" fontId="8" fillId="2" borderId="0" xfId="3" applyNumberFormat="1" applyFont="1" applyFill="1" applyAlignment="1">
      <alignment horizontal="right" vertical="center"/>
    </xf>
    <xf numFmtId="49" fontId="9" fillId="2" borderId="0" xfId="3" applyNumberFormat="1" applyFont="1" applyFill="1" applyAlignment="1">
      <alignment horizontal="right" vertical="center" wrapText="1"/>
    </xf>
    <xf numFmtId="0" fontId="10" fillId="2" borderId="0" xfId="3" applyFont="1" applyFill="1" applyAlignment="1">
      <alignment horizontal="left" vertical="center"/>
    </xf>
    <xf numFmtId="49" fontId="5" fillId="2" borderId="0" xfId="3" applyNumberFormat="1" applyFont="1" applyFill="1" applyAlignment="1">
      <alignment horizontal="right" vertical="center" wrapText="1"/>
    </xf>
    <xf numFmtId="49" fontId="6" fillId="0" borderId="1" xfId="0" applyNumberFormat="1" applyFont="1" applyBorder="1" applyAlignment="1">
      <alignment horizontal="left" vertical="center" wrapText="1"/>
    </xf>
    <xf numFmtId="174" fontId="6" fillId="0" borderId="1" xfId="0" applyNumberFormat="1" applyFont="1" applyBorder="1" applyAlignment="1">
      <alignment horizontal="center" vertical="center" wrapText="1"/>
    </xf>
    <xf numFmtId="174" fontId="6" fillId="0" borderId="0" xfId="0" applyNumberFormat="1" applyFont="1" applyAlignment="1">
      <alignment horizontal="center" vertical="center" wrapText="1"/>
    </xf>
    <xf numFmtId="174" fontId="6" fillId="0" borderId="1" xfId="0" applyNumberFormat="1" applyFont="1" applyBorder="1" applyAlignment="1">
      <alignment horizontal="center" vertical="center"/>
    </xf>
    <xf numFmtId="174" fontId="6" fillId="0" borderId="0" xfId="0" applyNumberFormat="1" applyFont="1" applyAlignment="1">
      <alignment horizontal="center" vertical="center"/>
    </xf>
    <xf numFmtId="49" fontId="6" fillId="0" borderId="0" xfId="0" applyNumberFormat="1" applyFont="1" applyAlignment="1">
      <alignment horizontal="right" vertical="center"/>
    </xf>
    <xf numFmtId="49" fontId="6" fillId="0" borderId="4" xfId="0" applyNumberFormat="1" applyFont="1" applyBorder="1" applyAlignment="1">
      <alignment horizontal="left" vertical="center" wrapText="1"/>
    </xf>
    <xf numFmtId="49" fontId="6" fillId="0" borderId="2" xfId="0" applyNumberFormat="1" applyFont="1" applyBorder="1" applyAlignment="1">
      <alignment horizontal="left" vertical="center" wrapText="1"/>
    </xf>
    <xf numFmtId="49" fontId="6" fillId="0" borderId="0" xfId="0" applyNumberFormat="1" applyFont="1" applyAlignment="1">
      <alignment horizontal="left" wrapText="1"/>
    </xf>
    <xf numFmtId="174" fontId="6" fillId="0" borderId="0" xfId="0" applyNumberFormat="1" applyFont="1" applyAlignment="1">
      <alignment horizontal="right" vertical="center"/>
    </xf>
    <xf numFmtId="3" fontId="6" fillId="0" borderId="4" xfId="0" applyNumberFormat="1" applyFont="1" applyBorder="1" applyAlignment="1">
      <alignment horizontal="center" vertical="center"/>
    </xf>
    <xf numFmtId="49" fontId="6" fillId="0" borderId="3" xfId="0" applyNumberFormat="1" applyFont="1" applyBorder="1" applyAlignment="1">
      <alignment horizontal="left" vertical="center" wrapText="1"/>
    </xf>
    <xf numFmtId="174" fontId="6" fillId="0" borderId="3" xfId="0" applyNumberFormat="1" applyFont="1" applyBorder="1" applyAlignment="1">
      <alignment horizontal="center" vertical="center" wrapText="1"/>
    </xf>
    <xf numFmtId="174" fontId="6" fillId="0" borderId="3" xfId="0" applyNumberFormat="1" applyFont="1" applyBorder="1" applyAlignment="1">
      <alignment horizontal="center" vertical="center"/>
    </xf>
    <xf numFmtId="49" fontId="6" fillId="0" borderId="0" xfId="0" applyNumberFormat="1" applyFont="1" applyAlignment="1">
      <alignment horizontal="left" vertical="center" wrapText="1"/>
    </xf>
    <xf numFmtId="174" fontId="6" fillId="0" borderId="0" xfId="0" applyNumberFormat="1" applyFont="1" applyAlignment="1">
      <alignment horizontal="right" vertical="center" wrapText="1"/>
    </xf>
    <xf numFmtId="9" fontId="6" fillId="0" borderId="0" xfId="2" applyFont="1" applyBorder="1" applyAlignment="1">
      <alignment horizontal="center" vertical="center" wrapText="1"/>
    </xf>
    <xf numFmtId="9" fontId="6" fillId="0" borderId="0" xfId="2" applyFont="1" applyBorder="1" applyAlignment="1">
      <alignment horizontal="right" vertical="center" wrapText="1"/>
    </xf>
    <xf numFmtId="49" fontId="6" fillId="0" borderId="1"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right" vertical="center" wrapText="1"/>
    </xf>
    <xf numFmtId="49" fontId="6" fillId="0" borderId="0" xfId="0" applyNumberFormat="1" applyFont="1" applyAlignment="1">
      <alignment horizontal="center" vertical="center" wrapText="1"/>
    </xf>
    <xf numFmtId="2" fontId="6" fillId="0" borderId="1" xfId="0" applyNumberFormat="1" applyFont="1" applyBorder="1" applyAlignment="1">
      <alignment horizontal="center" vertical="center"/>
    </xf>
    <xf numFmtId="3" fontId="6" fillId="0" borderId="1" xfId="0" applyNumberFormat="1" applyFont="1" applyBorder="1" applyAlignment="1">
      <alignment horizontal="center" vertical="center"/>
    </xf>
    <xf numFmtId="49" fontId="14" fillId="0" borderId="0" xfId="0" applyNumberFormat="1" applyFont="1" applyAlignment="1">
      <alignment horizontal="left" vertical="center" wrapText="1"/>
    </xf>
    <xf numFmtId="49" fontId="14" fillId="0" borderId="0" xfId="0" applyNumberFormat="1" applyFont="1" applyAlignment="1">
      <alignment horizontal="center" vertical="center" wrapText="1"/>
    </xf>
    <xf numFmtId="174" fontId="14" fillId="0" borderId="0" xfId="0" applyNumberFormat="1" applyFont="1" applyAlignment="1">
      <alignment horizontal="right" vertical="center"/>
    </xf>
    <xf numFmtId="49" fontId="6" fillId="0" borderId="0" xfId="0" applyNumberFormat="1" applyFont="1" applyAlignment="1">
      <alignment horizontal="left" vertical="top" wrapText="1"/>
    </xf>
    <xf numFmtId="49" fontId="11" fillId="0" borderId="0" xfId="0" applyNumberFormat="1" applyFont="1" applyAlignment="1">
      <alignment horizontal="left" vertical="top" wrapText="1"/>
    </xf>
    <xf numFmtId="0" fontId="15" fillId="2" borderId="0" xfId="3" applyFont="1" applyFill="1" applyAlignment="1">
      <alignment horizontal="left" vertical="center"/>
    </xf>
    <xf numFmtId="169" fontId="6" fillId="0" borderId="0" xfId="2" applyNumberFormat="1" applyFont="1" applyBorder="1" applyAlignment="1">
      <alignment horizontal="right" vertical="center"/>
    </xf>
    <xf numFmtId="174" fontId="6" fillId="0" borderId="0" xfId="0" quotePrefix="1" applyNumberFormat="1" applyFont="1" applyAlignment="1">
      <alignment horizontal="right" vertical="center"/>
    </xf>
    <xf numFmtId="49" fontId="6" fillId="0" borderId="1" xfId="0" applyNumberFormat="1" applyFont="1" applyBorder="1" applyAlignment="1">
      <alignment vertical="top" wrapText="1"/>
    </xf>
    <xf numFmtId="49" fontId="6" fillId="0" borderId="0" xfId="0" applyNumberFormat="1" applyFont="1" applyAlignment="1">
      <alignment vertical="top" wrapText="1"/>
    </xf>
    <xf numFmtId="49" fontId="6" fillId="0" borderId="3" xfId="0" applyNumberFormat="1" applyFont="1" applyBorder="1" applyAlignment="1">
      <alignment vertical="top" wrapText="1"/>
    </xf>
    <xf numFmtId="0" fontId="5" fillId="0" borderId="0" xfId="3" applyFont="1" applyAlignment="1">
      <alignment vertical="center"/>
    </xf>
    <xf numFmtId="49" fontId="6" fillId="0" borderId="1" xfId="0" applyNumberFormat="1" applyFont="1" applyBorder="1" applyAlignment="1">
      <alignment horizontal="center" vertical="top" wrapText="1"/>
    </xf>
    <xf numFmtId="0" fontId="5" fillId="0" borderId="0" xfId="3" applyFont="1" applyAlignment="1">
      <alignment horizontal="right" wrapText="1"/>
    </xf>
    <xf numFmtId="49" fontId="6" fillId="0" borderId="4" xfId="0" applyNumberFormat="1" applyFont="1" applyBorder="1" applyAlignment="1">
      <alignment vertical="top" wrapText="1"/>
    </xf>
    <xf numFmtId="49" fontId="6" fillId="0" borderId="4" xfId="0" applyNumberFormat="1" applyFont="1" applyBorder="1" applyAlignment="1">
      <alignment horizontal="center" vertical="top" wrapText="1"/>
    </xf>
    <xf numFmtId="174" fontId="6" fillId="0" borderId="4" xfId="0" applyNumberFormat="1" applyFont="1" applyBorder="1" applyAlignment="1">
      <alignment horizontal="center" vertical="center"/>
    </xf>
    <xf numFmtId="49" fontId="6" fillId="0" borderId="2" xfId="0" applyNumberFormat="1" applyFont="1" applyBorder="1" applyAlignment="1">
      <alignment horizontal="center" vertical="top" wrapText="1"/>
    </xf>
    <xf numFmtId="174" fontId="6" fillId="0" borderId="2" xfId="0" applyNumberFormat="1" applyFont="1" applyBorder="1" applyAlignment="1">
      <alignment horizontal="center" vertical="center"/>
    </xf>
    <xf numFmtId="49" fontId="6" fillId="0" borderId="3" xfId="0" applyNumberFormat="1" applyFont="1" applyBorder="1" applyAlignment="1">
      <alignment horizontal="center" vertical="top" wrapText="1"/>
    </xf>
    <xf numFmtId="3" fontId="6" fillId="0" borderId="3" xfId="0" applyNumberFormat="1" applyFont="1" applyBorder="1" applyAlignment="1">
      <alignment horizontal="center" vertical="center"/>
    </xf>
    <xf numFmtId="49" fontId="6" fillId="0" borderId="0" xfId="0" applyNumberFormat="1" applyFont="1" applyAlignment="1">
      <alignment horizontal="center" vertical="top" wrapText="1"/>
    </xf>
    <xf numFmtId="0" fontId="5" fillId="0" borderId="0" xfId="3" applyFont="1" applyAlignment="1">
      <alignment horizontal="right" vertical="center" wrapText="1"/>
    </xf>
    <xf numFmtId="3" fontId="6" fillId="0" borderId="0" xfId="0" applyNumberFormat="1" applyFont="1" applyAlignment="1">
      <alignment horizontal="right" vertical="center"/>
    </xf>
    <xf numFmtId="49" fontId="6" fillId="0" borderId="4" xfId="0" applyNumberFormat="1" applyFont="1" applyBorder="1" applyAlignment="1">
      <alignment horizontal="center" vertical="center" wrapText="1"/>
    </xf>
    <xf numFmtId="3" fontId="6" fillId="0" borderId="0" xfId="0" applyNumberFormat="1" applyFont="1" applyAlignment="1">
      <alignment horizontal="center" vertical="center"/>
    </xf>
    <xf numFmtId="1" fontId="6" fillId="0" borderId="1" xfId="0" applyNumberFormat="1" applyFont="1" applyBorder="1" applyAlignment="1">
      <alignment horizontal="center" vertical="center"/>
    </xf>
    <xf numFmtId="1" fontId="6" fillId="0" borderId="4" xfId="0" applyNumberFormat="1" applyFont="1" applyBorder="1" applyAlignment="1">
      <alignment horizontal="center" vertical="center"/>
    </xf>
    <xf numFmtId="173" fontId="6" fillId="0" borderId="1" xfId="0" applyNumberFormat="1" applyFont="1" applyBorder="1" applyAlignment="1">
      <alignment horizontal="center" vertical="center"/>
    </xf>
    <xf numFmtId="1" fontId="6" fillId="0" borderId="3" xfId="0" applyNumberFormat="1" applyFont="1" applyBorder="1" applyAlignment="1">
      <alignment horizontal="center" vertical="center"/>
    </xf>
    <xf numFmtId="173" fontId="6" fillId="0" borderId="4" xfId="0" applyNumberFormat="1" applyFont="1" applyBorder="1" applyAlignment="1">
      <alignment horizontal="center" vertical="center"/>
    </xf>
    <xf numFmtId="49" fontId="8" fillId="2" borderId="0" xfId="3" applyNumberFormat="1" applyFont="1" applyFill="1" applyAlignment="1">
      <alignment horizontal="right" vertical="center" wrapText="1"/>
    </xf>
    <xf numFmtId="0" fontId="17" fillId="0" borderId="0" xfId="0" applyFont="1"/>
    <xf numFmtId="0" fontId="18" fillId="2" borderId="0" xfId="3" applyFont="1" applyFill="1" applyAlignment="1">
      <alignment horizontal="center" vertical="center"/>
    </xf>
    <xf numFmtId="0" fontId="18" fillId="2" borderId="0" xfId="3" applyFont="1" applyFill="1" applyAlignment="1">
      <alignment horizontal="right" vertical="center"/>
    </xf>
    <xf numFmtId="0" fontId="19" fillId="2" borderId="0" xfId="3" applyFont="1" applyFill="1" applyAlignment="1">
      <alignment horizontal="left" vertical="center" wrapText="1"/>
    </xf>
    <xf numFmtId="49" fontId="7" fillId="2" borderId="0" xfId="0" applyNumberFormat="1" applyFont="1" applyFill="1" applyAlignment="1">
      <alignment horizontal="left"/>
    </xf>
    <xf numFmtId="49" fontId="20" fillId="2" borderId="0" xfId="0" applyNumberFormat="1" applyFont="1" applyFill="1" applyAlignment="1">
      <alignment horizontal="left"/>
    </xf>
    <xf numFmtId="49" fontId="7" fillId="2" borderId="0" xfId="0" applyNumberFormat="1" applyFont="1" applyFill="1" applyAlignment="1">
      <alignment horizontal="right"/>
    </xf>
    <xf numFmtId="49" fontId="20" fillId="2" borderId="0" xfId="0" applyNumberFormat="1" applyFont="1" applyFill="1" applyAlignment="1">
      <alignment horizontal="right"/>
    </xf>
    <xf numFmtId="49" fontId="6" fillId="2" borderId="0" xfId="0" applyNumberFormat="1" applyFont="1" applyFill="1" applyAlignment="1">
      <alignment horizontal="right"/>
    </xf>
    <xf numFmtId="0" fontId="7" fillId="2" borderId="0" xfId="0" applyFont="1" applyFill="1" applyAlignment="1">
      <alignment vertical="center"/>
    </xf>
    <xf numFmtId="165" fontId="7" fillId="2" borderId="0" xfId="3" applyNumberFormat="1" applyFont="1" applyFill="1" applyAlignment="1">
      <alignment horizontal="center"/>
    </xf>
    <xf numFmtId="168" fontId="7" fillId="0" borderId="0" xfId="1" applyNumberFormat="1" applyFont="1" applyFill="1" applyBorder="1" applyAlignment="1">
      <alignment horizontal="center"/>
    </xf>
    <xf numFmtId="168" fontId="7" fillId="2" borderId="0" xfId="1" applyNumberFormat="1" applyFont="1" applyFill="1" applyBorder="1" applyAlignment="1">
      <alignment horizontal="center"/>
    </xf>
    <xf numFmtId="0" fontId="14" fillId="2" borderId="0" xfId="0" applyFont="1" applyFill="1" applyAlignment="1">
      <alignment vertical="center"/>
    </xf>
    <xf numFmtId="0" fontId="14" fillId="2" borderId="0" xfId="3" applyFont="1" applyFill="1" applyAlignment="1">
      <alignment horizontal="center"/>
    </xf>
    <xf numFmtId="170" fontId="14" fillId="0" borderId="0" xfId="1" applyNumberFormat="1" applyFont="1" applyFill="1" applyBorder="1" applyAlignment="1">
      <alignment horizontal="right"/>
    </xf>
    <xf numFmtId="170" fontId="14" fillId="2" borderId="0" xfId="1" applyNumberFormat="1" applyFont="1" applyFill="1" applyBorder="1" applyAlignment="1">
      <alignment horizontal="right"/>
    </xf>
    <xf numFmtId="173" fontId="7" fillId="2" borderId="0" xfId="2" applyNumberFormat="1" applyFont="1" applyFill="1" applyBorder="1" applyAlignment="1" applyProtection="1">
      <alignment horizontal="right"/>
    </xf>
    <xf numFmtId="0" fontId="20" fillId="2" borderId="0" xfId="0" applyFont="1" applyFill="1" applyAlignment="1">
      <alignment vertical="center"/>
    </xf>
    <xf numFmtId="0" fontId="20" fillId="2" borderId="0" xfId="3" applyFont="1" applyFill="1" applyAlignment="1">
      <alignment horizontal="center"/>
    </xf>
    <xf numFmtId="3" fontId="20" fillId="2" borderId="0" xfId="2" applyNumberFormat="1" applyFont="1" applyFill="1" applyBorder="1" applyAlignment="1" applyProtection="1">
      <alignment horizontal="right"/>
    </xf>
    <xf numFmtId="0" fontId="20" fillId="0" borderId="0" xfId="3" applyFont="1" applyAlignment="1">
      <alignment horizontal="center"/>
    </xf>
    <xf numFmtId="3" fontId="20" fillId="0" borderId="0" xfId="2" applyNumberFormat="1" applyFont="1" applyFill="1" applyBorder="1" applyAlignment="1" applyProtection="1">
      <alignment horizontal="right"/>
    </xf>
    <xf numFmtId="0" fontId="9" fillId="0" borderId="0" xfId="3" applyFont="1" applyAlignment="1">
      <alignment horizontal="right"/>
    </xf>
    <xf numFmtId="165" fontId="20" fillId="2" borderId="0" xfId="3" applyNumberFormat="1" applyFont="1" applyFill="1" applyAlignment="1">
      <alignment horizontal="center"/>
    </xf>
    <xf numFmtId="0" fontId="20" fillId="0" borderId="0" xfId="0" applyFont="1" applyAlignment="1">
      <alignment vertical="center"/>
    </xf>
    <xf numFmtId="0" fontId="18" fillId="2" borderId="0" xfId="3" applyFont="1" applyFill="1" applyAlignment="1">
      <alignment horizontal="center"/>
    </xf>
    <xf numFmtId="0" fontId="16" fillId="2" borderId="0" xfId="3" applyFont="1" applyFill="1" applyAlignment="1">
      <alignment horizontal="right"/>
    </xf>
    <xf numFmtId="49" fontId="21" fillId="2" borderId="0" xfId="3" applyNumberFormat="1" applyFont="1" applyFill="1" applyAlignment="1">
      <alignment horizontal="right" vertical="center" wrapText="1"/>
    </xf>
    <xf numFmtId="0" fontId="20" fillId="2" borderId="0" xfId="0" applyFont="1" applyFill="1" applyAlignment="1">
      <alignment horizontal="left" vertical="center" wrapText="1"/>
    </xf>
    <xf numFmtId="0" fontId="20" fillId="2" borderId="0" xfId="0" applyFont="1" applyFill="1" applyAlignment="1">
      <alignment horizontal="right" vertical="center" wrapText="1"/>
    </xf>
    <xf numFmtId="0" fontId="6" fillId="0" borderId="0" xfId="0" applyFont="1" applyAlignment="1">
      <alignment vertical="center"/>
    </xf>
    <xf numFmtId="0" fontId="6" fillId="0" borderId="0" xfId="0" applyFont="1" applyAlignment="1">
      <alignment horizontal="left" vertical="top" wrapText="1"/>
    </xf>
    <xf numFmtId="0" fontId="6" fillId="0" borderId="0" xfId="0" applyFont="1" applyAlignment="1">
      <alignment horizontal="right" vertical="top" wrapText="1"/>
    </xf>
    <xf numFmtId="0" fontId="14" fillId="2" borderId="0" xfId="0" applyFont="1" applyFill="1" applyAlignment="1">
      <alignment horizontal="left" vertical="center" wrapText="1"/>
    </xf>
    <xf numFmtId="0" fontId="14" fillId="2" borderId="0" xfId="0" applyFont="1" applyFill="1" applyAlignment="1">
      <alignment horizontal="right" vertical="center" wrapText="1"/>
    </xf>
    <xf numFmtId="0" fontId="20" fillId="2" borderId="0" xfId="0" applyFont="1" applyFill="1" applyAlignment="1">
      <alignment vertical="center" wrapText="1"/>
    </xf>
    <xf numFmtId="0" fontId="20" fillId="2" borderId="0" xfId="3" applyFont="1" applyFill="1" applyAlignment="1">
      <alignment horizontal="center" vertical="center"/>
    </xf>
    <xf numFmtId="1" fontId="20" fillId="2" borderId="0" xfId="2" applyNumberFormat="1" applyFont="1" applyFill="1" applyBorder="1" applyAlignment="1" applyProtection="1">
      <alignment horizontal="right" vertical="center"/>
    </xf>
    <xf numFmtId="9" fontId="20" fillId="2" borderId="0" xfId="2" applyFont="1" applyFill="1" applyBorder="1" applyAlignment="1" applyProtection="1">
      <alignment horizontal="right"/>
    </xf>
    <xf numFmtId="9" fontId="20" fillId="2" borderId="0" xfId="2" applyFont="1" applyFill="1" applyBorder="1" applyAlignment="1">
      <alignment horizontal="right"/>
    </xf>
    <xf numFmtId="0" fontId="5" fillId="3" borderId="1" xfId="3" applyFont="1" applyFill="1" applyBorder="1" applyAlignment="1">
      <alignment horizontal="center" vertical="center" wrapText="1"/>
    </xf>
    <xf numFmtId="0" fontId="21" fillId="0" borderId="0" xfId="5" applyFont="1"/>
    <xf numFmtId="49" fontId="6" fillId="0" borderId="4" xfId="5" applyNumberFormat="1" applyFont="1" applyBorder="1" applyAlignment="1">
      <alignment horizontal="left" vertical="center" wrapText="1"/>
    </xf>
    <xf numFmtId="49" fontId="6" fillId="0" borderId="1" xfId="5" applyNumberFormat="1" applyFont="1" applyBorder="1" applyAlignment="1">
      <alignment horizontal="center" vertical="center" wrapText="1"/>
    </xf>
    <xf numFmtId="49" fontId="6" fillId="0" borderId="0" xfId="5" applyNumberFormat="1" applyFont="1" applyAlignment="1">
      <alignment horizontal="left" vertical="center" wrapText="1"/>
    </xf>
    <xf numFmtId="49" fontId="6" fillId="0" borderId="0" xfId="5" applyNumberFormat="1" applyFont="1" applyAlignment="1">
      <alignment horizontal="center" vertical="center" wrapText="1"/>
    </xf>
    <xf numFmtId="1" fontId="21" fillId="0" borderId="0" xfId="5" applyNumberFormat="1" applyFont="1" applyAlignment="1">
      <alignment horizontal="center" vertical="center"/>
    </xf>
    <xf numFmtId="0" fontId="5" fillId="3" borderId="1" xfId="3" applyFont="1" applyFill="1" applyBorder="1" applyAlignment="1">
      <alignment horizontal="left" vertical="center" wrapText="1"/>
    </xf>
    <xf numFmtId="1" fontId="6" fillId="0" borderId="0" xfId="5" applyNumberFormat="1" applyFont="1" applyAlignment="1">
      <alignment horizontal="center" vertical="center"/>
    </xf>
    <xf numFmtId="0" fontId="21" fillId="2" borderId="0" xfId="0" quotePrefix="1" applyFont="1" applyFill="1" applyAlignment="1">
      <alignment horizontal="left" vertical="center" wrapText="1"/>
    </xf>
    <xf numFmtId="0" fontId="21" fillId="2" borderId="0" xfId="0" quotePrefix="1" applyFont="1" applyFill="1" applyAlignment="1">
      <alignment horizontal="right" vertical="center" wrapText="1"/>
    </xf>
    <xf numFmtId="0" fontId="14" fillId="0" borderId="0" xfId="0" applyFont="1"/>
    <xf numFmtId="0" fontId="14" fillId="0" borderId="0" xfId="0" applyFont="1" applyAlignment="1">
      <alignment horizontal="right"/>
    </xf>
    <xf numFmtId="169" fontId="20" fillId="2" borderId="0" xfId="2" applyNumberFormat="1" applyFont="1" applyFill="1" applyBorder="1" applyAlignment="1">
      <alignment horizontal="right"/>
    </xf>
    <xf numFmtId="0" fontId="20" fillId="2" borderId="0" xfId="0" quotePrefix="1" applyFont="1" applyFill="1" applyAlignment="1">
      <alignment horizontal="left" vertical="center" indent="1"/>
    </xf>
    <xf numFmtId="0" fontId="10" fillId="2" borderId="0" xfId="7" applyFont="1" applyFill="1" applyAlignment="1">
      <alignment horizontal="left" vertical="center"/>
    </xf>
    <xf numFmtId="0" fontId="8" fillId="2" borderId="0" xfId="7" applyFont="1" applyFill="1" applyAlignment="1">
      <alignment horizontal="center" vertical="center"/>
    </xf>
    <xf numFmtId="0" fontId="8" fillId="2" borderId="0" xfId="7" applyFont="1" applyFill="1" applyAlignment="1">
      <alignment horizontal="right" vertical="center"/>
    </xf>
    <xf numFmtId="49" fontId="5" fillId="2" borderId="0" xfId="7" applyNumberFormat="1" applyFont="1" applyFill="1" applyAlignment="1">
      <alignment horizontal="right" vertical="center" wrapText="1"/>
    </xf>
    <xf numFmtId="0" fontId="6" fillId="2" borderId="0" xfId="0" applyFont="1" applyFill="1"/>
    <xf numFmtId="0" fontId="6" fillId="2" borderId="0" xfId="0" applyFont="1" applyFill="1" applyAlignment="1">
      <alignment horizontal="right"/>
    </xf>
    <xf numFmtId="0" fontId="14" fillId="2" borderId="0" xfId="0" applyFont="1" applyFill="1"/>
    <xf numFmtId="0" fontId="14" fillId="2" borderId="0" xfId="0" applyFont="1" applyFill="1" applyAlignment="1">
      <alignment horizontal="right"/>
    </xf>
    <xf numFmtId="0" fontId="14" fillId="2" borderId="0" xfId="0" quotePrefix="1" applyFont="1" applyFill="1" applyAlignment="1">
      <alignment horizontal="left" vertical="center" indent="1"/>
    </xf>
    <xf numFmtId="0" fontId="14" fillId="0" borderId="0" xfId="0" applyFont="1" applyAlignment="1">
      <alignment horizontal="center"/>
    </xf>
    <xf numFmtId="174" fontId="6" fillId="0" borderId="0" xfId="2" applyNumberFormat="1" applyFont="1" applyAlignment="1">
      <alignment horizontal="right"/>
    </xf>
    <xf numFmtId="0" fontId="20" fillId="2" borderId="0" xfId="0" quotePrefix="1" applyFont="1" applyFill="1" applyAlignment="1">
      <alignment horizontal="center" vertical="center"/>
    </xf>
    <xf numFmtId="3" fontId="6" fillId="2" borderId="0" xfId="0" applyNumberFormat="1" applyFont="1" applyFill="1" applyAlignment="1">
      <alignment horizontal="right"/>
    </xf>
    <xf numFmtId="3" fontId="6" fillId="0" borderId="0" xfId="0" applyNumberFormat="1" applyFont="1" applyAlignment="1">
      <alignment horizontal="right"/>
    </xf>
    <xf numFmtId="0" fontId="14" fillId="2" borderId="0" xfId="0" quotePrefix="1" applyFont="1" applyFill="1" applyAlignment="1">
      <alignment horizontal="left" vertical="center"/>
    </xf>
    <xf numFmtId="0" fontId="14" fillId="2" borderId="0" xfId="0" quotePrefix="1" applyFont="1" applyFill="1" applyAlignment="1">
      <alignment horizontal="left" vertical="center" wrapText="1"/>
    </xf>
    <xf numFmtId="0" fontId="14" fillId="2" borderId="0" xfId="0" quotePrefix="1" applyFont="1" applyFill="1" applyAlignment="1">
      <alignment horizontal="right" vertical="center" wrapText="1"/>
    </xf>
    <xf numFmtId="169" fontId="6" fillId="0" borderId="0" xfId="2" applyNumberFormat="1" applyFont="1" applyBorder="1" applyAlignment="1">
      <alignment horizontal="right"/>
    </xf>
    <xf numFmtId="9" fontId="6" fillId="0" borderId="0" xfId="2" applyFont="1" applyBorder="1" applyAlignment="1">
      <alignment horizontal="right"/>
    </xf>
    <xf numFmtId="169" fontId="14" fillId="0" borderId="0" xfId="2" applyNumberFormat="1" applyFont="1" applyBorder="1" applyAlignment="1">
      <alignment horizontal="right"/>
    </xf>
    <xf numFmtId="0" fontId="7" fillId="2" borderId="0" xfId="0" applyFont="1" applyFill="1" applyAlignment="1">
      <alignment horizontal="left" vertical="center" wrapText="1"/>
    </xf>
    <xf numFmtId="168" fontId="7" fillId="2" borderId="0" xfId="1" applyNumberFormat="1" applyFont="1" applyFill="1" applyBorder="1" applyAlignment="1">
      <alignment horizontal="right"/>
    </xf>
    <xf numFmtId="0" fontId="14" fillId="0" borderId="0" xfId="0" quotePrefix="1" applyFont="1" applyAlignment="1">
      <alignment horizontal="left" vertical="center" indent="1"/>
    </xf>
    <xf numFmtId="168" fontId="14" fillId="0" borderId="0" xfId="1" applyNumberFormat="1" applyFont="1" applyBorder="1" applyAlignment="1">
      <alignment horizontal="right"/>
    </xf>
    <xf numFmtId="168" fontId="6" fillId="0" borderId="0" xfId="1" applyNumberFormat="1" applyFont="1" applyBorder="1" applyAlignment="1">
      <alignment horizontal="center"/>
    </xf>
    <xf numFmtId="0" fontId="9" fillId="0" borderId="0" xfId="3" applyFont="1" applyAlignment="1">
      <alignment horizontal="center"/>
    </xf>
    <xf numFmtId="174" fontId="9" fillId="0" borderId="0" xfId="3" applyNumberFormat="1" applyFont="1" applyAlignment="1">
      <alignment horizontal="right"/>
    </xf>
    <xf numFmtId="0" fontId="14" fillId="0" borderId="0" xfId="0" quotePrefix="1" applyFont="1" applyAlignment="1">
      <alignment horizontal="left" vertical="center"/>
    </xf>
    <xf numFmtId="0" fontId="20" fillId="0" borderId="0" xfId="0" quotePrefix="1" applyFont="1" applyAlignment="1">
      <alignment horizontal="left" vertical="center" indent="1"/>
    </xf>
    <xf numFmtId="0" fontId="16" fillId="0" borderId="0" xfId="0" applyFont="1" applyAlignment="1">
      <alignment horizontal="center"/>
    </xf>
    <xf numFmtId="174" fontId="14" fillId="0" borderId="0" xfId="0" applyNumberFormat="1" applyFont="1" applyAlignment="1">
      <alignment horizontal="right"/>
    </xf>
    <xf numFmtId="168" fontId="6" fillId="0" borderId="0" xfId="1" applyNumberFormat="1" applyFont="1" applyFill="1" applyBorder="1" applyAlignment="1">
      <alignment horizontal="right"/>
    </xf>
    <xf numFmtId="169" fontId="6" fillId="0" borderId="0" xfId="2" applyNumberFormat="1" applyFont="1" applyAlignment="1">
      <alignment horizontal="right"/>
    </xf>
    <xf numFmtId="169" fontId="6" fillId="0" borderId="0" xfId="2" applyNumberFormat="1" applyFont="1"/>
    <xf numFmtId="2" fontId="6" fillId="0" borderId="0" xfId="0" applyNumberFormat="1" applyFont="1" applyAlignment="1">
      <alignment horizontal="right"/>
    </xf>
    <xf numFmtId="2" fontId="6" fillId="0" borderId="0" xfId="0" applyNumberFormat="1" applyFont="1" applyAlignment="1">
      <alignment horizontal="right" vertical="top" wrapText="1"/>
    </xf>
    <xf numFmtId="0" fontId="20" fillId="0" borderId="0" xfId="0" quotePrefix="1" applyFont="1" applyAlignment="1">
      <alignment horizontal="left" vertical="center"/>
    </xf>
    <xf numFmtId="0" fontId="23" fillId="0" borderId="0" xfId="0" applyFont="1"/>
    <xf numFmtId="170" fontId="6" fillId="0" borderId="0" xfId="1" applyNumberFormat="1" applyFont="1" applyFill="1" applyBorder="1" applyAlignment="1">
      <alignment horizontal="center"/>
    </xf>
    <xf numFmtId="0" fontId="7" fillId="0" borderId="0" xfId="0" quotePrefix="1" applyFont="1" applyAlignment="1">
      <alignment horizontal="center" vertical="center"/>
    </xf>
    <xf numFmtId="2" fontId="8" fillId="0" borderId="3" xfId="0" quotePrefix="1" applyNumberFormat="1" applyFont="1" applyBorder="1" applyAlignment="1">
      <alignment horizontal="right" vertical="center"/>
    </xf>
    <xf numFmtId="49" fontId="7" fillId="0" borderId="0" xfId="0" applyNumberFormat="1" applyFont="1" applyAlignment="1">
      <alignment horizontal="left"/>
    </xf>
    <xf numFmtId="174" fontId="6" fillId="0" borderId="0" xfId="2" applyNumberFormat="1" applyFont="1" applyFill="1" applyBorder="1" applyAlignment="1">
      <alignment horizontal="right"/>
    </xf>
    <xf numFmtId="0" fontId="10" fillId="2" borderId="0" xfId="3" applyFont="1" applyFill="1" applyAlignment="1">
      <alignment horizontal="left" vertical="center" wrapText="1"/>
    </xf>
    <xf numFmtId="1" fontId="6" fillId="0" borderId="0" xfId="2" applyNumberFormat="1" applyFont="1" applyBorder="1" applyAlignment="1">
      <alignment horizontal="right"/>
    </xf>
    <xf numFmtId="1" fontId="6" fillId="0" borderId="0" xfId="0" applyNumberFormat="1" applyFont="1" applyAlignment="1">
      <alignment horizontal="right" vertical="center"/>
    </xf>
    <xf numFmtId="0" fontId="5" fillId="0" borderId="0" xfId="3" applyFont="1" applyAlignment="1">
      <alignment vertical="center" wrapText="1"/>
    </xf>
    <xf numFmtId="49" fontId="6" fillId="0" borderId="0" xfId="0" applyNumberFormat="1" applyFont="1" applyAlignment="1">
      <alignment horizontal="left" vertical="top"/>
    </xf>
    <xf numFmtId="0" fontId="12" fillId="0" borderId="0" xfId="0" applyFont="1" applyAlignment="1">
      <alignment horizontal="right" vertical="center"/>
    </xf>
    <xf numFmtId="0" fontId="26" fillId="0" borderId="0" xfId="0" applyFont="1" applyAlignment="1">
      <alignment vertical="center"/>
    </xf>
    <xf numFmtId="0" fontId="21" fillId="0" borderId="0" xfId="9" applyFont="1" applyAlignment="1">
      <alignment wrapText="1"/>
    </xf>
    <xf numFmtId="0" fontId="21" fillId="0" borderId="7" xfId="9" applyFont="1" applyBorder="1" applyAlignment="1">
      <alignment wrapText="1"/>
    </xf>
    <xf numFmtId="0" fontId="21" fillId="0" borderId="8" xfId="9" applyFont="1" applyBorder="1" applyAlignment="1">
      <alignment wrapText="1"/>
    </xf>
    <xf numFmtId="0" fontId="21" fillId="0" borderId="9" xfId="9" applyFont="1" applyBorder="1" applyAlignment="1">
      <alignment wrapText="1"/>
    </xf>
    <xf numFmtId="0" fontId="21" fillId="0" borderId="10" xfId="9" applyFont="1" applyBorder="1" applyAlignment="1">
      <alignment wrapText="1"/>
    </xf>
    <xf numFmtId="178" fontId="21" fillId="0" borderId="0" xfId="9" applyNumberFormat="1" applyFont="1" applyAlignment="1">
      <alignment wrapText="1"/>
    </xf>
    <xf numFmtId="4" fontId="21" fillId="0" borderId="0" xfId="9" applyNumberFormat="1" applyFont="1" applyAlignment="1">
      <alignment wrapText="1"/>
    </xf>
    <xf numFmtId="179" fontId="6" fillId="0" borderId="0" xfId="0" applyNumberFormat="1" applyFont="1"/>
    <xf numFmtId="0" fontId="28" fillId="0" borderId="0" xfId="0" applyFont="1" applyAlignment="1">
      <alignment vertical="center"/>
    </xf>
    <xf numFmtId="49" fontId="6" fillId="0" borderId="0" xfId="0" applyNumberFormat="1" applyFont="1" applyAlignment="1">
      <alignment horizontal="left"/>
    </xf>
    <xf numFmtId="0" fontId="11" fillId="0" borderId="0" xfId="0" applyFont="1" applyAlignment="1">
      <alignment horizontal="left" vertical="top"/>
    </xf>
    <xf numFmtId="0" fontId="6" fillId="0" borderId="0" xfId="0" applyFont="1" applyAlignment="1">
      <alignment horizontal="justify" vertical="center" wrapText="1"/>
    </xf>
    <xf numFmtId="0" fontId="8" fillId="2" borderId="1" xfId="0" applyFont="1" applyFill="1" applyBorder="1" applyAlignment="1">
      <alignment vertical="center"/>
    </xf>
    <xf numFmtId="165" fontId="8" fillId="2" borderId="1" xfId="3" applyNumberFormat="1" applyFont="1" applyFill="1" applyBorder="1" applyAlignment="1">
      <alignment horizontal="center"/>
    </xf>
    <xf numFmtId="168" fontId="8" fillId="0" borderId="1" xfId="1" applyNumberFormat="1" applyFont="1" applyFill="1" applyBorder="1" applyAlignment="1">
      <alignment horizontal="right"/>
    </xf>
    <xf numFmtId="0" fontId="21" fillId="2" borderId="1" xfId="0" quotePrefix="1" applyFont="1" applyFill="1" applyBorder="1" applyAlignment="1">
      <alignment horizontal="left" vertical="center" indent="1"/>
    </xf>
    <xf numFmtId="165" fontId="21" fillId="2" borderId="1" xfId="3" applyNumberFormat="1" applyFont="1" applyFill="1" applyBorder="1" applyAlignment="1">
      <alignment horizontal="center"/>
    </xf>
    <xf numFmtId="168" fontId="21" fillId="0" borderId="1" xfId="1" applyNumberFormat="1" applyFont="1" applyFill="1" applyBorder="1" applyAlignment="1">
      <alignment horizontal="right"/>
    </xf>
    <xf numFmtId="0" fontId="21" fillId="2" borderId="4" xfId="0" quotePrefix="1" applyFont="1" applyFill="1" applyBorder="1" applyAlignment="1">
      <alignment horizontal="left" vertical="center" indent="1"/>
    </xf>
    <xf numFmtId="165" fontId="21" fillId="2" borderId="4" xfId="3" applyNumberFormat="1" applyFont="1" applyFill="1" applyBorder="1" applyAlignment="1">
      <alignment horizontal="center"/>
    </xf>
    <xf numFmtId="168" fontId="21" fillId="0" borderId="4" xfId="1" applyNumberFormat="1" applyFont="1" applyFill="1" applyBorder="1" applyAlignment="1">
      <alignment horizontal="right"/>
    </xf>
    <xf numFmtId="0" fontId="8" fillId="2" borderId="4" xfId="0" applyFont="1" applyFill="1" applyBorder="1" applyAlignment="1">
      <alignment vertical="center"/>
    </xf>
    <xf numFmtId="165" fontId="8" fillId="2" borderId="4" xfId="3" applyNumberFormat="1" applyFont="1" applyFill="1" applyBorder="1" applyAlignment="1">
      <alignment horizontal="center"/>
    </xf>
    <xf numFmtId="168" fontId="8" fillId="0" borderId="4" xfId="1" applyNumberFormat="1" applyFont="1" applyFill="1" applyBorder="1" applyAlignment="1">
      <alignment horizontal="right"/>
    </xf>
    <xf numFmtId="0" fontId="21" fillId="2" borderId="4" xfId="0" applyFont="1" applyFill="1" applyBorder="1" applyAlignment="1">
      <alignment vertical="center"/>
    </xf>
    <xf numFmtId="0" fontId="21" fillId="2" borderId="4" xfId="0" applyFont="1" applyFill="1" applyBorder="1"/>
    <xf numFmtId="172" fontId="21" fillId="0" borderId="4" xfId="1" applyNumberFormat="1" applyFont="1" applyFill="1" applyBorder="1" applyAlignment="1">
      <alignment horizontal="right"/>
    </xf>
    <xf numFmtId="0" fontId="21" fillId="2" borderId="1" xfId="0" applyFont="1" applyFill="1" applyBorder="1" applyAlignment="1">
      <alignment vertical="center"/>
    </xf>
    <xf numFmtId="173" fontId="21" fillId="0" borderId="1" xfId="2" applyNumberFormat="1" applyFont="1" applyFill="1" applyBorder="1" applyAlignment="1" applyProtection="1">
      <alignment horizontal="right"/>
    </xf>
    <xf numFmtId="173" fontId="21" fillId="0" borderId="4" xfId="2" applyNumberFormat="1" applyFont="1" applyFill="1" applyBorder="1" applyAlignment="1" applyProtection="1">
      <alignment horizontal="right"/>
    </xf>
    <xf numFmtId="173" fontId="8" fillId="0" borderId="4" xfId="2" applyNumberFormat="1" applyFont="1" applyFill="1" applyBorder="1" applyAlignment="1" applyProtection="1">
      <alignment horizontal="right"/>
    </xf>
    <xf numFmtId="0" fontId="8" fillId="2" borderId="3" xfId="0" applyFont="1" applyFill="1" applyBorder="1" applyAlignment="1">
      <alignment vertical="center"/>
    </xf>
    <xf numFmtId="165" fontId="8" fillId="2" borderId="3" xfId="3" applyNumberFormat="1" applyFont="1" applyFill="1" applyBorder="1" applyAlignment="1">
      <alignment horizontal="center"/>
    </xf>
    <xf numFmtId="0" fontId="8" fillId="0" borderId="1" xfId="0" applyFont="1" applyBorder="1" applyAlignment="1">
      <alignment vertical="center"/>
    </xf>
    <xf numFmtId="165" fontId="8" fillId="0" borderId="1" xfId="3" applyNumberFormat="1" applyFont="1" applyBorder="1" applyAlignment="1">
      <alignment horizontal="center"/>
    </xf>
    <xf numFmtId="3" fontId="21" fillId="0" borderId="1" xfId="2" applyNumberFormat="1" applyFont="1" applyFill="1" applyBorder="1" applyAlignment="1" applyProtection="1">
      <alignment horizontal="right"/>
    </xf>
    <xf numFmtId="3" fontId="21" fillId="0" borderId="4" xfId="2" applyNumberFormat="1" applyFont="1" applyFill="1" applyBorder="1" applyAlignment="1" applyProtection="1">
      <alignment horizontal="right"/>
    </xf>
    <xf numFmtId="3" fontId="21" fillId="0" borderId="3" xfId="2" applyNumberFormat="1" applyFont="1" applyFill="1" applyBorder="1" applyAlignment="1" applyProtection="1">
      <alignment horizontal="right"/>
    </xf>
    <xf numFmtId="0" fontId="21" fillId="2" borderId="1" xfId="3" applyFont="1" applyFill="1" applyBorder="1" applyAlignment="1">
      <alignment horizontal="center"/>
    </xf>
    <xf numFmtId="0" fontId="21" fillId="2" borderId="3" xfId="0" applyFont="1" applyFill="1" applyBorder="1" applyAlignment="1">
      <alignment vertical="center"/>
    </xf>
    <xf numFmtId="0" fontId="21" fillId="2" borderId="3" xfId="3" applyFont="1" applyFill="1" applyBorder="1" applyAlignment="1">
      <alignment horizontal="center"/>
    </xf>
    <xf numFmtId="0" fontId="21" fillId="2" borderId="1" xfId="0" quotePrefix="1" applyFont="1" applyFill="1" applyBorder="1" applyAlignment="1">
      <alignment horizontal="left" vertical="center" wrapText="1" indent="1"/>
    </xf>
    <xf numFmtId="0" fontId="21" fillId="2" borderId="1" xfId="3" applyFont="1" applyFill="1" applyBorder="1" applyAlignment="1">
      <alignment horizontal="center" vertical="center"/>
    </xf>
    <xf numFmtId="0" fontId="21" fillId="2" borderId="4" xfId="0" quotePrefix="1" applyFont="1" applyFill="1" applyBorder="1" applyAlignment="1">
      <alignment horizontal="left" vertical="center" wrapText="1" indent="1"/>
    </xf>
    <xf numFmtId="0" fontId="21" fillId="2" borderId="4" xfId="3" applyFont="1" applyFill="1" applyBorder="1" applyAlignment="1">
      <alignment horizontal="center" vertical="center"/>
    </xf>
    <xf numFmtId="0" fontId="21" fillId="2" borderId="3" xfId="0" quotePrefix="1" applyFont="1" applyFill="1" applyBorder="1" applyAlignment="1">
      <alignment horizontal="left" vertical="center" wrapText="1" indent="1"/>
    </xf>
    <xf numFmtId="0" fontId="21" fillId="2" borderId="3" xfId="3" applyFont="1" applyFill="1" applyBorder="1" applyAlignment="1">
      <alignment horizontal="center" vertical="center"/>
    </xf>
    <xf numFmtId="0" fontId="21" fillId="2" borderId="0" xfId="0" applyFont="1" applyFill="1" applyAlignment="1">
      <alignment horizontal="left" vertical="center" wrapText="1"/>
    </xf>
    <xf numFmtId="0" fontId="21" fillId="2" borderId="4" xfId="0" applyFont="1" applyFill="1" applyBorder="1" applyAlignment="1">
      <alignment horizontal="left" vertical="center" wrapText="1"/>
    </xf>
    <xf numFmtId="0" fontId="21" fillId="2" borderId="4" xfId="0" applyFont="1" applyFill="1" applyBorder="1" applyAlignment="1">
      <alignment vertical="center" wrapText="1"/>
    </xf>
    <xf numFmtId="0" fontId="21" fillId="2" borderId="3" xfId="0" applyFont="1" applyFill="1" applyBorder="1" applyAlignment="1">
      <alignment vertical="center" wrapText="1"/>
    </xf>
    <xf numFmtId="0" fontId="5" fillId="3" borderId="11" xfId="3" applyFont="1" applyFill="1" applyBorder="1" applyAlignment="1">
      <alignment vertical="center" wrapText="1"/>
    </xf>
    <xf numFmtId="49" fontId="6" fillId="0" borderId="3" xfId="5" applyNumberFormat="1" applyFont="1" applyBorder="1" applyAlignment="1">
      <alignment horizontal="left" vertical="center" wrapText="1"/>
    </xf>
    <xf numFmtId="49" fontId="6" fillId="0" borderId="3" xfId="5" applyNumberFormat="1" applyFont="1" applyBorder="1" applyAlignment="1">
      <alignment horizontal="center" vertical="center" wrapText="1"/>
    </xf>
    <xf numFmtId="0" fontId="5" fillId="3" borderId="12" xfId="3" applyFont="1" applyFill="1" applyBorder="1" applyAlignment="1">
      <alignment vertical="center" wrapText="1"/>
    </xf>
    <xf numFmtId="0" fontId="8" fillId="2" borderId="1" xfId="0" applyFont="1" applyFill="1" applyBorder="1" applyAlignment="1">
      <alignment horizontal="left" vertical="center" wrapText="1"/>
    </xf>
    <xf numFmtId="49" fontId="8" fillId="2" borderId="0" xfId="0" applyNumberFormat="1" applyFont="1" applyFill="1" applyAlignment="1">
      <alignment horizontal="left"/>
    </xf>
    <xf numFmtId="0" fontId="21" fillId="0" borderId="1" xfId="0" applyFont="1" applyBorder="1" applyAlignment="1">
      <alignment horizontal="center"/>
    </xf>
    <xf numFmtId="3" fontId="21" fillId="0" borderId="1" xfId="0" applyNumberFormat="1" applyFont="1" applyBorder="1" applyAlignment="1">
      <alignment wrapText="1"/>
    </xf>
    <xf numFmtId="3" fontId="21" fillId="0" borderId="1" xfId="0" applyNumberFormat="1" applyFont="1" applyBorder="1" applyAlignment="1">
      <alignment horizontal="right"/>
    </xf>
    <xf numFmtId="0" fontId="21" fillId="0" borderId="0" xfId="0" applyFont="1"/>
    <xf numFmtId="0" fontId="21" fillId="0" borderId="4" xfId="0" applyFont="1" applyBorder="1" applyAlignment="1">
      <alignment horizontal="center"/>
    </xf>
    <xf numFmtId="3" fontId="21" fillId="0" borderId="4" xfId="0" applyNumberFormat="1" applyFont="1" applyBorder="1" applyAlignment="1">
      <alignment horizontal="right"/>
    </xf>
    <xf numFmtId="0" fontId="21" fillId="2" borderId="2" xfId="0" quotePrefix="1" applyFont="1" applyFill="1" applyBorder="1" applyAlignment="1">
      <alignment horizontal="left" vertical="center" indent="1"/>
    </xf>
    <xf numFmtId="0" fontId="21" fillId="0" borderId="2" xfId="0" applyFont="1" applyBorder="1" applyAlignment="1">
      <alignment horizontal="center"/>
    </xf>
    <xf numFmtId="3" fontId="21" fillId="0" borderId="0" xfId="0" applyNumberFormat="1" applyFont="1" applyAlignment="1">
      <alignment wrapText="1"/>
    </xf>
    <xf numFmtId="165" fontId="8" fillId="2" borderId="1" xfId="7" applyNumberFormat="1" applyFont="1" applyFill="1" applyBorder="1" applyAlignment="1">
      <alignment horizontal="center" vertical="center"/>
    </xf>
    <xf numFmtId="49" fontId="21" fillId="2" borderId="0" xfId="0" applyNumberFormat="1" applyFont="1" applyFill="1" applyAlignment="1">
      <alignment horizontal="left"/>
    </xf>
    <xf numFmtId="0" fontId="21" fillId="2" borderId="4" xfId="0" applyFont="1" applyFill="1" applyBorder="1" applyAlignment="1">
      <alignment horizontal="left" vertical="center" wrapText="1" indent="1"/>
    </xf>
    <xf numFmtId="0" fontId="21" fillId="2" borderId="4" xfId="0" quotePrefix="1" applyFont="1" applyFill="1" applyBorder="1" applyAlignment="1">
      <alignment horizontal="center" vertical="center"/>
    </xf>
    <xf numFmtId="0" fontId="21" fillId="2" borderId="0" xfId="0" applyFont="1" applyFill="1"/>
    <xf numFmtId="0" fontId="8" fillId="2" borderId="4" xfId="0" applyFont="1" applyFill="1" applyBorder="1" applyAlignment="1">
      <alignment horizontal="left" vertical="center" wrapText="1"/>
    </xf>
    <xf numFmtId="165" fontId="8" fillId="2" borderId="4" xfId="7" applyNumberFormat="1" applyFont="1" applyFill="1" applyBorder="1" applyAlignment="1">
      <alignment horizontal="center"/>
    </xf>
    <xf numFmtId="0" fontId="8" fillId="2" borderId="4" xfId="0" applyFont="1" applyFill="1" applyBorder="1" applyAlignment="1">
      <alignment horizontal="left" vertical="center" wrapText="1" indent="1"/>
    </xf>
    <xf numFmtId="49" fontId="21" fillId="2" borderId="0" xfId="0" applyNumberFormat="1" applyFont="1" applyFill="1" applyAlignment="1">
      <alignment horizontal="right"/>
    </xf>
    <xf numFmtId="3" fontId="21" fillId="2" borderId="0" xfId="0" applyNumberFormat="1" applyFont="1" applyFill="1"/>
    <xf numFmtId="0" fontId="21" fillId="2" borderId="4" xfId="0" quotePrefix="1" applyFont="1" applyFill="1" applyBorder="1" applyAlignment="1">
      <alignment horizontal="left" vertical="center" indent="2"/>
    </xf>
    <xf numFmtId="0" fontId="21" fillId="2" borderId="0" xfId="0" applyFont="1" applyFill="1" applyAlignment="1">
      <alignment horizontal="right"/>
    </xf>
    <xf numFmtId="0" fontId="21" fillId="2" borderId="1" xfId="0" quotePrefix="1" applyFont="1" applyFill="1" applyBorder="1" applyAlignment="1">
      <alignment horizontal="center" vertical="center"/>
    </xf>
    <xf numFmtId="0" fontId="21" fillId="2" borderId="3" xfId="0" quotePrefix="1" applyFont="1" applyFill="1" applyBorder="1" applyAlignment="1">
      <alignment horizontal="left" vertical="center" indent="1"/>
    </xf>
    <xf numFmtId="0" fontId="21" fillId="2" borderId="3" xfId="0" quotePrefix="1" applyFont="1" applyFill="1" applyBorder="1" applyAlignment="1">
      <alignment horizontal="center" vertical="center"/>
    </xf>
    <xf numFmtId="0" fontId="21" fillId="0" borderId="1" xfId="0" applyFont="1" applyBorder="1" applyAlignment="1">
      <alignment wrapText="1"/>
    </xf>
    <xf numFmtId="165" fontId="21" fillId="2" borderId="6" xfId="3" applyNumberFormat="1" applyFont="1" applyFill="1" applyBorder="1" applyAlignment="1">
      <alignment horizontal="center"/>
    </xf>
    <xf numFmtId="0" fontId="8" fillId="0" borderId="0" xfId="3" applyFont="1" applyAlignment="1">
      <alignment horizontal="right"/>
    </xf>
    <xf numFmtId="0" fontId="8" fillId="2" borderId="3" xfId="0" applyFont="1" applyFill="1" applyBorder="1" applyAlignment="1">
      <alignment horizontal="left" vertical="center" wrapText="1"/>
    </xf>
    <xf numFmtId="0" fontId="21" fillId="0" borderId="3" xfId="0" applyFont="1" applyBorder="1" applyAlignment="1">
      <alignment horizontal="center"/>
    </xf>
    <xf numFmtId="0" fontId="21" fillId="2" borderId="1" xfId="0" applyFont="1" applyFill="1" applyBorder="1" applyAlignment="1">
      <alignment horizontal="left" vertical="center" wrapText="1"/>
    </xf>
    <xf numFmtId="168" fontId="21" fillId="2" borderId="1" xfId="1" applyNumberFormat="1" applyFont="1" applyFill="1" applyBorder="1" applyAlignment="1">
      <alignment horizontal="right"/>
    </xf>
    <xf numFmtId="168" fontId="21" fillId="2" borderId="4" xfId="1" applyNumberFormat="1" applyFont="1" applyFill="1" applyBorder="1" applyAlignment="1">
      <alignment horizontal="right"/>
    </xf>
    <xf numFmtId="168" fontId="8" fillId="2" borderId="3" xfId="1" applyNumberFormat="1" applyFont="1" applyFill="1" applyBorder="1" applyAlignment="1">
      <alignment horizontal="right"/>
    </xf>
    <xf numFmtId="49" fontId="29" fillId="0" borderId="0" xfId="0" applyNumberFormat="1" applyFont="1" applyAlignment="1">
      <alignment horizontal="right"/>
    </xf>
    <xf numFmtId="165" fontId="8" fillId="2" borderId="1" xfId="7" applyNumberFormat="1" applyFont="1" applyFill="1" applyBorder="1" applyAlignment="1">
      <alignment horizontal="center"/>
    </xf>
    <xf numFmtId="0" fontId="21" fillId="2" borderId="0" xfId="0" quotePrefix="1" applyFont="1" applyFill="1" applyAlignment="1">
      <alignment horizontal="left" vertical="center" indent="1"/>
    </xf>
    <xf numFmtId="0" fontId="21" fillId="2" borderId="0" xfId="0" quotePrefix="1" applyFont="1" applyFill="1" applyAlignment="1">
      <alignment horizontal="center" vertical="center"/>
    </xf>
    <xf numFmtId="3" fontId="21" fillId="2" borderId="0" xfId="0" applyNumberFormat="1" applyFont="1" applyFill="1" applyAlignment="1">
      <alignment horizontal="right"/>
    </xf>
    <xf numFmtId="2" fontId="21" fillId="2" borderId="0" xfId="0" quotePrefix="1" applyNumberFormat="1" applyFont="1" applyFill="1" applyAlignment="1">
      <alignment horizontal="center" vertical="center"/>
    </xf>
    <xf numFmtId="173" fontId="21" fillId="2" borderId="0" xfId="0" applyNumberFormat="1" applyFont="1" applyFill="1" applyAlignment="1">
      <alignment horizontal="right"/>
    </xf>
    <xf numFmtId="0" fontId="21" fillId="2" borderId="0" xfId="0" applyFont="1" applyFill="1" applyAlignment="1">
      <alignment horizontal="center"/>
    </xf>
    <xf numFmtId="168" fontId="21" fillId="2" borderId="0" xfId="1" applyNumberFormat="1" applyFont="1" applyFill="1" applyBorder="1" applyAlignment="1">
      <alignment horizontal="right"/>
    </xf>
    <xf numFmtId="0" fontId="21" fillId="2" borderId="4" xfId="0" quotePrefix="1" applyFont="1" applyFill="1" applyBorder="1" applyAlignment="1">
      <alignment horizontal="left" vertical="center"/>
    </xf>
    <xf numFmtId="3" fontId="21" fillId="0" borderId="4" xfId="0" applyNumberFormat="1" applyFont="1" applyBorder="1" applyAlignment="1">
      <alignment wrapText="1"/>
    </xf>
    <xf numFmtId="0" fontId="21" fillId="2" borderId="3" xfId="0" quotePrefix="1" applyFont="1" applyFill="1" applyBorder="1" applyAlignment="1">
      <alignment horizontal="left" vertical="center"/>
    </xf>
    <xf numFmtId="0" fontId="21" fillId="0" borderId="4" xfId="0" quotePrefix="1" applyFont="1" applyBorder="1" applyAlignment="1">
      <alignment horizontal="left" vertical="center" indent="1"/>
    </xf>
    <xf numFmtId="0" fontId="21" fillId="0" borderId="3" xfId="0" quotePrefix="1" applyFont="1" applyBorder="1" applyAlignment="1">
      <alignment horizontal="left" vertical="center" indent="1"/>
    </xf>
    <xf numFmtId="168" fontId="21" fillId="0" borderId="3" xfId="1" applyNumberFormat="1" applyFont="1" applyFill="1" applyBorder="1" applyAlignment="1">
      <alignment horizontal="right"/>
    </xf>
    <xf numFmtId="0" fontId="8" fillId="2" borderId="0" xfId="3" applyFont="1" applyFill="1" applyAlignment="1">
      <alignment horizontal="left" vertical="center"/>
    </xf>
    <xf numFmtId="0" fontId="8" fillId="0" borderId="4" xfId="0" quotePrefix="1" applyFont="1" applyBorder="1" applyAlignment="1">
      <alignment horizontal="left" vertical="center"/>
    </xf>
    <xf numFmtId="0" fontId="8" fillId="0" borderId="4" xfId="0" applyFont="1" applyBorder="1" applyAlignment="1">
      <alignment horizontal="center"/>
    </xf>
    <xf numFmtId="0" fontId="8" fillId="0" borderId="1" xfId="0" quotePrefix="1" applyFont="1" applyBorder="1" applyAlignment="1">
      <alignment horizontal="left" vertical="center"/>
    </xf>
    <xf numFmtId="0" fontId="8" fillId="0" borderId="1" xfId="0" applyFont="1" applyBorder="1" applyAlignment="1">
      <alignment horizontal="center"/>
    </xf>
    <xf numFmtId="0" fontId="8" fillId="2" borderId="0" xfId="0" applyFont="1" applyFill="1" applyAlignment="1">
      <alignment horizontal="left" vertical="center" wrapText="1"/>
    </xf>
    <xf numFmtId="168" fontId="8" fillId="2" borderId="0" xfId="1" applyNumberFormat="1" applyFont="1" applyFill="1" applyBorder="1" applyAlignment="1">
      <alignment horizontal="center"/>
    </xf>
    <xf numFmtId="168" fontId="8" fillId="2" borderId="0" xfId="1" applyNumberFormat="1" applyFont="1" applyFill="1" applyBorder="1" applyAlignment="1">
      <alignment horizontal="right"/>
    </xf>
    <xf numFmtId="174" fontId="21" fillId="0" borderId="4" xfId="2" applyNumberFormat="1" applyFont="1" applyFill="1" applyBorder="1" applyAlignment="1">
      <alignment horizontal="right"/>
    </xf>
    <xf numFmtId="174" fontId="8" fillId="0" borderId="1" xfId="2" applyNumberFormat="1" applyFont="1" applyFill="1" applyBorder="1" applyAlignment="1">
      <alignment horizontal="right"/>
    </xf>
    <xf numFmtId="2" fontId="21" fillId="0" borderId="4" xfId="6" applyNumberFormat="1" applyFont="1" applyBorder="1" applyAlignment="1">
      <alignment horizontal="right" vertical="center"/>
    </xf>
    <xf numFmtId="0" fontId="21" fillId="0" borderId="4" xfId="0" quotePrefix="1" applyFont="1" applyBorder="1" applyAlignment="1">
      <alignment vertical="center"/>
    </xf>
    <xf numFmtId="0" fontId="21" fillId="0" borderId="3" xfId="0" quotePrefix="1" applyFont="1" applyBorder="1" applyAlignment="1">
      <alignment vertical="center"/>
    </xf>
    <xf numFmtId="2" fontId="21" fillId="0" borderId="3" xfId="6" applyNumberFormat="1" applyFont="1" applyBorder="1" applyAlignment="1">
      <alignment horizontal="right" vertical="center"/>
    </xf>
    <xf numFmtId="0" fontId="8" fillId="0" borderId="4" xfId="0" applyFont="1" applyBorder="1" applyAlignment="1">
      <alignment horizontal="right"/>
    </xf>
    <xf numFmtId="0" fontId="21" fillId="0" borderId="4" xfId="0" applyFont="1" applyBorder="1"/>
    <xf numFmtId="0" fontId="21" fillId="0" borderId="4" xfId="0" applyFont="1" applyBorder="1" applyAlignment="1">
      <alignment horizontal="right"/>
    </xf>
    <xf numFmtId="174" fontId="8" fillId="0" borderId="4" xfId="2" applyNumberFormat="1" applyFont="1" applyFill="1" applyBorder="1" applyAlignment="1">
      <alignment horizontal="right"/>
    </xf>
    <xf numFmtId="169" fontId="21" fillId="0" borderId="4" xfId="2" quotePrefix="1" applyNumberFormat="1" applyFont="1" applyFill="1" applyBorder="1" applyAlignment="1">
      <alignment horizontal="left" vertical="center" indent="1"/>
    </xf>
    <xf numFmtId="169" fontId="21" fillId="0" borderId="4" xfId="2" applyNumberFormat="1" applyFont="1" applyFill="1" applyBorder="1" applyAlignment="1">
      <alignment horizontal="center"/>
    </xf>
    <xf numFmtId="0" fontId="8" fillId="0" borderId="3" xfId="0" quotePrefix="1" applyFont="1" applyBorder="1" applyAlignment="1">
      <alignment horizontal="left" vertical="center"/>
    </xf>
    <xf numFmtId="0" fontId="8" fillId="0" borderId="3" xfId="0" applyFont="1" applyBorder="1" applyAlignment="1">
      <alignment horizontal="center"/>
    </xf>
    <xf numFmtId="174" fontId="8" fillId="0" borderId="3" xfId="2" applyNumberFormat="1" applyFont="1" applyFill="1" applyBorder="1" applyAlignment="1">
      <alignment horizontal="right"/>
    </xf>
    <xf numFmtId="0" fontId="8" fillId="0" borderId="1" xfId="0" applyFont="1" applyBorder="1" applyAlignment="1">
      <alignment horizontal="left" vertical="center" wrapText="1"/>
    </xf>
    <xf numFmtId="169" fontId="21" fillId="0" borderId="4" xfId="2" applyNumberFormat="1" applyFont="1" applyFill="1" applyBorder="1" applyAlignment="1">
      <alignment horizontal="right"/>
    </xf>
    <xf numFmtId="177" fontId="21" fillId="0" borderId="4" xfId="1" applyNumberFormat="1" applyFont="1" applyFill="1" applyBorder="1" applyAlignment="1">
      <alignment horizontal="right"/>
    </xf>
    <xf numFmtId="177" fontId="21" fillId="0" borderId="3" xfId="1" applyNumberFormat="1" applyFont="1" applyFill="1" applyBorder="1" applyAlignment="1">
      <alignment horizontal="right"/>
    </xf>
    <xf numFmtId="177" fontId="21" fillId="0" borderId="1" xfId="1" applyNumberFormat="1" applyFont="1" applyFill="1" applyBorder="1" applyAlignment="1">
      <alignment horizontal="right"/>
    </xf>
    <xf numFmtId="170" fontId="21" fillId="0" borderId="4" xfId="0" applyNumberFormat="1" applyFont="1" applyBorder="1" applyAlignment="1">
      <alignment horizontal="right"/>
    </xf>
    <xf numFmtId="2" fontId="8" fillId="0" borderId="3" xfId="0" applyNumberFormat="1" applyFont="1" applyBorder="1" applyAlignment="1">
      <alignment horizontal="right" vertical="center"/>
    </xf>
    <xf numFmtId="2" fontId="21" fillId="0" borderId="4" xfId="2" applyNumberFormat="1" applyFont="1" applyFill="1" applyBorder="1" applyAlignment="1">
      <alignment horizontal="right"/>
    </xf>
    <xf numFmtId="168" fontId="8" fillId="2" borderId="3" xfId="1" applyNumberFormat="1" applyFont="1" applyFill="1" applyBorder="1" applyAlignment="1">
      <alignment horizontal="center"/>
    </xf>
    <xf numFmtId="174" fontId="21" fillId="0" borderId="3" xfId="2" applyNumberFormat="1" applyFont="1" applyFill="1" applyBorder="1" applyAlignment="1">
      <alignment horizontal="right"/>
    </xf>
    <xf numFmtId="174" fontId="21" fillId="0" borderId="4" xfId="1" applyNumberFormat="1" applyFont="1" applyFill="1" applyBorder="1" applyAlignment="1">
      <alignment horizontal="right"/>
    </xf>
    <xf numFmtId="0" fontId="21" fillId="0" borderId="1" xfId="0" applyFont="1" applyBorder="1" applyAlignment="1">
      <alignment horizontal="right"/>
    </xf>
    <xf numFmtId="174" fontId="21" fillId="0" borderId="4" xfId="0" applyNumberFormat="1" applyFont="1" applyBorder="1" applyAlignment="1">
      <alignment horizontal="right"/>
    </xf>
    <xf numFmtId="175" fontId="21" fillId="0" borderId="4" xfId="0" applyNumberFormat="1" applyFont="1" applyBorder="1" applyAlignment="1">
      <alignment horizontal="right"/>
    </xf>
    <xf numFmtId="0" fontId="32" fillId="0" borderId="0" xfId="0" applyFont="1" applyAlignment="1">
      <alignment horizontal="left" vertical="top"/>
    </xf>
    <xf numFmtId="0" fontId="31" fillId="0" borderId="0" xfId="0" applyFont="1" applyAlignment="1">
      <alignment horizontal="right" vertical="top" wrapText="1"/>
    </xf>
    <xf numFmtId="49" fontId="21" fillId="0" borderId="1" xfId="0" applyNumberFormat="1" applyFont="1" applyBorder="1" applyAlignment="1">
      <alignment horizontal="left" vertical="center" wrapText="1"/>
    </xf>
    <xf numFmtId="49" fontId="21" fillId="0" borderId="1" xfId="0" applyNumberFormat="1" applyFont="1" applyBorder="1" applyAlignment="1">
      <alignment horizontal="center" vertical="center" wrapText="1"/>
    </xf>
    <xf numFmtId="1" fontId="21" fillId="0" borderId="1" xfId="0" applyNumberFormat="1" applyFont="1" applyBorder="1" applyAlignment="1">
      <alignment horizontal="center" vertical="center"/>
    </xf>
    <xf numFmtId="0" fontId="8" fillId="0" borderId="0" xfId="3" applyFont="1" applyAlignment="1">
      <alignment horizontal="right" wrapText="1"/>
    </xf>
    <xf numFmtId="49" fontId="21" fillId="0" borderId="1" xfId="0" quotePrefix="1" applyNumberFormat="1" applyFont="1" applyBorder="1" applyAlignment="1">
      <alignment horizontal="left" vertical="center" wrapText="1" indent="2"/>
    </xf>
    <xf numFmtId="49" fontId="21" fillId="0" borderId="4" xfId="0" applyNumberFormat="1" applyFont="1" applyBorder="1" applyAlignment="1">
      <alignment horizontal="left" vertical="center" wrapText="1"/>
    </xf>
    <xf numFmtId="1" fontId="21" fillId="0" borderId="4" xfId="0" applyNumberFormat="1" applyFont="1" applyBorder="1" applyAlignment="1">
      <alignment horizontal="center" vertical="center"/>
    </xf>
    <xf numFmtId="49" fontId="8" fillId="0" borderId="4" xfId="0" applyNumberFormat="1" applyFont="1" applyBorder="1" applyAlignment="1">
      <alignment horizontal="left" vertical="center" wrapText="1"/>
    </xf>
    <xf numFmtId="49" fontId="8" fillId="0" borderId="1" xfId="0" applyNumberFormat="1" applyFont="1" applyBorder="1" applyAlignment="1">
      <alignment horizontal="center" vertical="center" wrapText="1"/>
    </xf>
    <xf numFmtId="1" fontId="8" fillId="0" borderId="4" xfId="0" applyNumberFormat="1" applyFont="1" applyBorder="1" applyAlignment="1">
      <alignment horizontal="center" vertical="center"/>
    </xf>
    <xf numFmtId="49" fontId="8" fillId="0" borderId="1" xfId="0" quotePrefix="1" applyNumberFormat="1" applyFont="1" applyBorder="1" applyAlignment="1">
      <alignment horizontal="left" vertical="center" wrapText="1" indent="2"/>
    </xf>
    <xf numFmtId="1" fontId="8" fillId="0" borderId="1" xfId="0" applyNumberFormat="1" applyFont="1" applyBorder="1" applyAlignment="1">
      <alignment horizontal="center" vertical="center"/>
    </xf>
    <xf numFmtId="49" fontId="21" fillId="0" borderId="3" xfId="0" applyNumberFormat="1" applyFont="1" applyBorder="1" applyAlignment="1">
      <alignment horizontal="left" vertical="center" wrapText="1"/>
    </xf>
    <xf numFmtId="1" fontId="21" fillId="0" borderId="3" xfId="0" applyNumberFormat="1" applyFont="1" applyBorder="1" applyAlignment="1">
      <alignment horizontal="center" vertical="center"/>
    </xf>
    <xf numFmtId="0" fontId="34" fillId="2" borderId="0" xfId="3" applyFont="1" applyFill="1" applyAlignment="1">
      <alignment horizontal="center" vertical="center"/>
    </xf>
    <xf numFmtId="0" fontId="34" fillId="2" borderId="0" xfId="3" applyFont="1" applyFill="1" applyAlignment="1">
      <alignment horizontal="right" vertical="center"/>
    </xf>
    <xf numFmtId="49" fontId="35" fillId="2" borderId="0" xfId="3" applyNumberFormat="1" applyFont="1" applyFill="1" applyAlignment="1">
      <alignment horizontal="right" vertical="center" wrapText="1"/>
    </xf>
    <xf numFmtId="0" fontId="21" fillId="0" borderId="1" xfId="0" quotePrefix="1" applyFont="1" applyBorder="1" applyAlignment="1">
      <alignment vertical="center"/>
    </xf>
    <xf numFmtId="49" fontId="21" fillId="0" borderId="4" xfId="0" applyNumberFormat="1" applyFont="1" applyBorder="1" applyAlignment="1">
      <alignment horizontal="center" wrapText="1"/>
    </xf>
    <xf numFmtId="49" fontId="21" fillId="0" borderId="3" xfId="0" applyNumberFormat="1" applyFont="1" applyBorder="1" applyAlignment="1">
      <alignment horizontal="center" wrapText="1"/>
    </xf>
    <xf numFmtId="3" fontId="21" fillId="0" borderId="3" xfId="0" applyNumberFormat="1" applyFont="1" applyBorder="1" applyAlignment="1">
      <alignment horizontal="right"/>
    </xf>
    <xf numFmtId="3" fontId="8" fillId="0" borderId="1" xfId="2" applyNumberFormat="1" applyFont="1" applyFill="1" applyBorder="1" applyAlignment="1" applyProtection="1">
      <alignment horizontal="right"/>
    </xf>
    <xf numFmtId="168" fontId="6" fillId="0" borderId="4" xfId="8" applyNumberFormat="1" applyFont="1" applyFill="1" applyBorder="1" applyAlignment="1">
      <alignment horizontal="right" vertical="center"/>
    </xf>
    <xf numFmtId="170" fontId="6" fillId="0" borderId="3" xfId="1" applyNumberFormat="1" applyFont="1" applyFill="1" applyBorder="1" applyAlignment="1">
      <alignment horizontal="right" vertical="center"/>
    </xf>
    <xf numFmtId="0" fontId="5" fillId="3" borderId="1" xfId="3" applyFont="1" applyFill="1" applyBorder="1" applyAlignment="1">
      <alignment horizontal="right" vertical="center"/>
    </xf>
    <xf numFmtId="173" fontId="21" fillId="0" borderId="2" xfId="2" applyNumberFormat="1" applyFont="1" applyFill="1" applyBorder="1" applyAlignment="1" applyProtection="1">
      <alignment horizontal="right"/>
    </xf>
    <xf numFmtId="173" fontId="8" fillId="0" borderId="1" xfId="2" applyNumberFormat="1" applyFont="1" applyFill="1" applyBorder="1" applyAlignment="1" applyProtection="1">
      <alignment horizontal="right"/>
    </xf>
    <xf numFmtId="173" fontId="8" fillId="0" borderId="3" xfId="2" applyNumberFormat="1" applyFont="1" applyFill="1" applyBorder="1" applyAlignment="1" applyProtection="1">
      <alignment horizontal="right"/>
    </xf>
    <xf numFmtId="49" fontId="6" fillId="2" borderId="0" xfId="0" applyNumberFormat="1" applyFont="1" applyFill="1" applyAlignment="1">
      <alignment horizontal="left"/>
    </xf>
    <xf numFmtId="0" fontId="6" fillId="0" borderId="0" xfId="0" applyFont="1" applyAlignment="1">
      <alignment horizontal="left"/>
    </xf>
    <xf numFmtId="0" fontId="31" fillId="0" borderId="0" xfId="0" applyFont="1" applyAlignment="1">
      <alignment horizontal="left" vertical="top" wrapText="1"/>
    </xf>
    <xf numFmtId="0" fontId="21" fillId="0" borderId="4" xfId="0" quotePrefix="1" applyFont="1" applyBorder="1" applyAlignment="1">
      <alignment horizontal="left" vertical="center"/>
    </xf>
    <xf numFmtId="49" fontId="11" fillId="0" borderId="0" xfId="0" applyNumberFormat="1" applyFont="1" applyAlignment="1">
      <alignment horizontal="left" vertical="center" wrapText="1"/>
    </xf>
    <xf numFmtId="0" fontId="8" fillId="2" borderId="2" xfId="0" applyFont="1" applyFill="1" applyBorder="1" applyAlignment="1">
      <alignment horizontal="left" vertical="center" wrapText="1"/>
    </xf>
    <xf numFmtId="165" fontId="8" fillId="2" borderId="2" xfId="3" applyNumberFormat="1" applyFont="1" applyFill="1" applyBorder="1" applyAlignment="1">
      <alignment horizontal="center"/>
    </xf>
    <xf numFmtId="177" fontId="8" fillId="0" borderId="1" xfId="1" applyNumberFormat="1" applyFont="1" applyFill="1" applyBorder="1" applyAlignment="1">
      <alignment horizontal="right"/>
    </xf>
    <xf numFmtId="0" fontId="8" fillId="2" borderId="1" xfId="0" quotePrefix="1" applyFont="1" applyFill="1" applyBorder="1" applyAlignment="1">
      <alignment horizontal="left" vertical="center" wrapText="1"/>
    </xf>
    <xf numFmtId="0" fontId="8" fillId="2" borderId="4" xfId="0" quotePrefix="1" applyFont="1" applyFill="1" applyBorder="1" applyAlignment="1">
      <alignment horizontal="center" vertical="center"/>
    </xf>
    <xf numFmtId="0" fontId="29" fillId="0" borderId="0" xfId="0" applyFont="1" applyAlignment="1">
      <alignment horizontal="left" vertical="center"/>
    </xf>
    <xf numFmtId="0" fontId="6" fillId="0" borderId="4" xfId="2" applyNumberFormat="1" applyFont="1" applyFill="1" applyBorder="1" applyAlignment="1">
      <alignment horizontal="center" vertical="center" wrapText="1"/>
    </xf>
    <xf numFmtId="0" fontId="6" fillId="0" borderId="4" xfId="2" applyNumberFormat="1" applyFont="1" applyFill="1" applyBorder="1" applyAlignment="1">
      <alignment horizontal="center" vertical="center"/>
    </xf>
    <xf numFmtId="169" fontId="6" fillId="0" borderId="2" xfId="2" applyNumberFormat="1" applyFont="1" applyFill="1" applyBorder="1" applyAlignment="1">
      <alignment horizontal="center" vertical="center" wrapText="1"/>
    </xf>
    <xf numFmtId="1" fontId="21" fillId="0" borderId="1" xfId="2" applyNumberFormat="1" applyFont="1" applyFill="1" applyBorder="1" applyAlignment="1" applyProtection="1">
      <alignment horizontal="right"/>
    </xf>
    <xf numFmtId="1" fontId="21" fillId="0" borderId="3" xfId="2" applyNumberFormat="1" applyFont="1" applyFill="1" applyBorder="1" applyAlignment="1" applyProtection="1">
      <alignment horizontal="right"/>
    </xf>
    <xf numFmtId="1" fontId="21" fillId="0" borderId="4" xfId="2" applyNumberFormat="1" applyFont="1" applyFill="1" applyBorder="1" applyAlignment="1" applyProtection="1">
      <alignment horizontal="right" vertical="center"/>
    </xf>
    <xf numFmtId="1" fontId="21" fillId="0" borderId="3" xfId="2" applyNumberFormat="1" applyFont="1" applyFill="1" applyBorder="1" applyAlignment="1" applyProtection="1">
      <alignment horizontal="right" vertical="center"/>
    </xf>
    <xf numFmtId="168" fontId="8" fillId="0" borderId="1" xfId="1" applyNumberFormat="1" applyFont="1" applyFill="1" applyBorder="1" applyAlignment="1">
      <alignment horizontal="right" vertical="center"/>
    </xf>
    <xf numFmtId="168" fontId="21" fillId="0" borderId="4" xfId="1" applyNumberFormat="1" applyFont="1" applyFill="1" applyBorder="1" applyAlignment="1">
      <alignment horizontal="right" vertical="center"/>
    </xf>
    <xf numFmtId="168" fontId="8" fillId="0" borderId="4" xfId="1" applyNumberFormat="1" applyFont="1" applyFill="1" applyBorder="1" applyAlignment="1">
      <alignment horizontal="right" vertical="center"/>
    </xf>
    <xf numFmtId="168" fontId="21" fillId="0" borderId="1" xfId="1" applyNumberFormat="1" applyFont="1" applyFill="1" applyBorder="1" applyAlignment="1">
      <alignment horizontal="right" vertical="center"/>
    </xf>
    <xf numFmtId="168" fontId="21" fillId="0" borderId="3" xfId="1" applyNumberFormat="1" applyFont="1" applyFill="1" applyBorder="1" applyAlignment="1">
      <alignment horizontal="right" vertical="center"/>
    </xf>
    <xf numFmtId="171" fontId="8" fillId="0" borderId="1" xfId="1" applyNumberFormat="1" applyFont="1" applyFill="1" applyBorder="1" applyAlignment="1">
      <alignment horizontal="right" vertical="center"/>
    </xf>
    <xf numFmtId="171" fontId="21" fillId="0" borderId="4" xfId="1" applyNumberFormat="1" applyFont="1" applyFill="1" applyBorder="1" applyAlignment="1">
      <alignment horizontal="right" vertical="center"/>
    </xf>
    <xf numFmtId="168" fontId="8" fillId="0" borderId="5" xfId="1" applyNumberFormat="1" applyFont="1" applyFill="1" applyBorder="1" applyAlignment="1">
      <alignment horizontal="right" vertical="center"/>
    </xf>
    <xf numFmtId="1" fontId="21" fillId="0" borderId="1" xfId="0" applyNumberFormat="1" applyFont="1" applyBorder="1" applyAlignment="1">
      <alignment wrapText="1"/>
    </xf>
    <xf numFmtId="1" fontId="21" fillId="0" borderId="5" xfId="0" applyNumberFormat="1" applyFont="1" applyBorder="1" applyAlignment="1">
      <alignment wrapText="1"/>
    </xf>
    <xf numFmtId="1" fontId="21" fillId="0" borderId="4" xfId="2" applyNumberFormat="1" applyFont="1" applyFill="1" applyBorder="1" applyAlignment="1">
      <alignment horizontal="right"/>
    </xf>
    <xf numFmtId="168" fontId="8" fillId="0" borderId="2" xfId="1" applyNumberFormat="1" applyFont="1" applyFill="1" applyBorder="1" applyAlignment="1">
      <alignment horizontal="right"/>
    </xf>
    <xf numFmtId="168" fontId="8" fillId="0" borderId="3" xfId="1" applyNumberFormat="1" applyFont="1" applyFill="1" applyBorder="1" applyAlignment="1">
      <alignment horizontal="right"/>
    </xf>
    <xf numFmtId="171" fontId="21" fillId="0" borderId="3" xfId="1" applyNumberFormat="1" applyFont="1" applyFill="1" applyBorder="1" applyAlignment="1">
      <alignment horizontal="right" vertical="center"/>
    </xf>
    <xf numFmtId="168" fontId="21" fillId="0" borderId="0" xfId="1" applyNumberFormat="1" applyFont="1" applyFill="1" applyBorder="1" applyAlignment="1">
      <alignment horizontal="right"/>
    </xf>
    <xf numFmtId="174" fontId="21" fillId="0" borderId="1" xfId="0" applyNumberFormat="1" applyFont="1" applyBorder="1" applyAlignment="1">
      <alignment wrapText="1"/>
    </xf>
    <xf numFmtId="176" fontId="8" fillId="0" borderId="1" xfId="3" applyNumberFormat="1" applyFont="1" applyBorder="1" applyAlignment="1">
      <alignment horizontal="right"/>
    </xf>
    <xf numFmtId="170" fontId="21" fillId="0" borderId="4" xfId="1" applyNumberFormat="1" applyFont="1" applyFill="1" applyBorder="1" applyAlignment="1">
      <alignment horizontal="right"/>
    </xf>
    <xf numFmtId="4" fontId="8" fillId="0" borderId="4" xfId="0" quotePrefix="1" applyNumberFormat="1" applyFont="1" applyBorder="1" applyAlignment="1">
      <alignment horizontal="right" vertical="center"/>
    </xf>
    <xf numFmtId="49" fontId="6" fillId="2" borderId="2" xfId="0" applyNumberFormat="1" applyFont="1" applyFill="1" applyBorder="1" applyAlignment="1">
      <alignment horizontal="left" vertical="center" wrapText="1"/>
    </xf>
    <xf numFmtId="49" fontId="6" fillId="2" borderId="1" xfId="0" applyNumberFormat="1" applyFont="1" applyFill="1" applyBorder="1" applyAlignment="1">
      <alignment horizontal="center" vertical="center" wrapText="1"/>
    </xf>
    <xf numFmtId="173" fontId="6" fillId="2" borderId="4" xfId="0" applyNumberFormat="1" applyFont="1" applyFill="1" applyBorder="1" applyAlignment="1">
      <alignment horizontal="center" vertical="center"/>
    </xf>
    <xf numFmtId="49" fontId="23" fillId="0" borderId="1" xfId="0" applyNumberFormat="1" applyFont="1" applyBorder="1" applyAlignment="1">
      <alignment horizontal="left" vertical="center" wrapText="1"/>
    </xf>
    <xf numFmtId="49" fontId="23" fillId="0" borderId="1" xfId="0" applyNumberFormat="1" applyFont="1" applyBorder="1" applyAlignment="1">
      <alignment horizontal="center" vertical="center" wrapText="1"/>
    </xf>
    <xf numFmtId="3" fontId="23" fillId="0" borderId="1" xfId="0" applyNumberFormat="1" applyFont="1" applyBorder="1" applyAlignment="1">
      <alignment horizontal="center" vertical="center"/>
    </xf>
    <xf numFmtId="49" fontId="29" fillId="0" borderId="0" xfId="0" applyNumberFormat="1" applyFont="1" applyAlignment="1">
      <alignment horizontal="left" vertical="top"/>
    </xf>
    <xf numFmtId="0" fontId="31" fillId="2" borderId="0" xfId="0" quotePrefix="1" applyFont="1" applyFill="1" applyAlignment="1">
      <alignment horizontal="left" vertical="top" wrapText="1"/>
    </xf>
    <xf numFmtId="49" fontId="29" fillId="0" borderId="0" xfId="0" applyNumberFormat="1" applyFont="1" applyAlignment="1">
      <alignment wrapText="1"/>
    </xf>
    <xf numFmtId="49" fontId="31" fillId="0" borderId="0" xfId="0" applyNumberFormat="1" applyFont="1" applyAlignment="1">
      <alignment horizontal="left" vertical="top" wrapText="1"/>
    </xf>
    <xf numFmtId="168" fontId="21" fillId="0" borderId="1" xfId="1" applyNumberFormat="1" applyFont="1" applyFill="1" applyBorder="1" applyAlignment="1">
      <alignment horizontal="left" vertical="center" indent="1"/>
    </xf>
    <xf numFmtId="49" fontId="29" fillId="2" borderId="0" xfId="0" applyNumberFormat="1" applyFont="1" applyFill="1" applyAlignment="1">
      <alignment horizontal="right"/>
    </xf>
    <xf numFmtId="1"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Alignment="1">
      <alignment horizontal="center" vertical="center" wrapText="1"/>
    </xf>
    <xf numFmtId="0" fontId="6" fillId="0" borderId="3" xfId="0" applyFont="1" applyBorder="1" applyAlignment="1">
      <alignment horizontal="center" vertical="center" wrapText="1"/>
    </xf>
    <xf numFmtId="174" fontId="6" fillId="0" borderId="4" xfId="0" applyNumberFormat="1" applyFont="1" applyBorder="1" applyAlignment="1">
      <alignment horizontal="center" vertical="center" wrapText="1"/>
    </xf>
    <xf numFmtId="174" fontId="6" fillId="2" borderId="1" xfId="0" applyNumberFormat="1" applyFont="1" applyFill="1" applyBorder="1" applyAlignment="1">
      <alignment horizontal="center" vertical="center" wrapText="1"/>
    </xf>
    <xf numFmtId="49" fontId="8" fillId="0" borderId="1" xfId="0" applyNumberFormat="1" applyFont="1" applyBorder="1" applyAlignment="1">
      <alignment horizontal="left" vertical="center" wrapText="1"/>
    </xf>
    <xf numFmtId="0" fontId="5" fillId="3" borderId="1" xfId="3" applyFont="1" applyFill="1" applyBorder="1" applyAlignment="1">
      <alignment horizontal="right" vertical="center" wrapText="1"/>
    </xf>
    <xf numFmtId="172" fontId="6" fillId="0" borderId="4" xfId="8" applyNumberFormat="1" applyFont="1" applyFill="1" applyBorder="1" applyAlignment="1">
      <alignment horizontal="right" vertical="center"/>
    </xf>
    <xf numFmtId="3" fontId="6" fillId="0" borderId="3" xfId="1" applyNumberFormat="1" applyFont="1" applyFill="1" applyBorder="1" applyAlignment="1">
      <alignment horizontal="right" vertical="center"/>
    </xf>
    <xf numFmtId="0" fontId="6" fillId="0" borderId="1" xfId="0" applyFont="1" applyBorder="1" applyAlignment="1">
      <alignment horizontal="center" vertical="top" wrapText="1"/>
    </xf>
    <xf numFmtId="0" fontId="6" fillId="0" borderId="4" xfId="0" applyFont="1" applyBorder="1" applyAlignment="1">
      <alignment horizontal="center" vertical="top" wrapText="1"/>
    </xf>
    <xf numFmtId="0" fontId="6" fillId="0" borderId="2" xfId="0" applyFont="1" applyBorder="1" applyAlignment="1">
      <alignment horizontal="center" vertical="top" wrapText="1"/>
    </xf>
    <xf numFmtId="169" fontId="23" fillId="0" borderId="0" xfId="2" applyNumberFormat="1" applyFont="1"/>
    <xf numFmtId="0" fontId="31" fillId="0" borderId="0" xfId="0" applyFont="1" applyAlignment="1">
      <alignment horizontal="left" vertical="center" wrapText="1"/>
    </xf>
    <xf numFmtId="9" fontId="21" fillId="2" borderId="1" xfId="3" applyNumberFormat="1" applyFont="1" applyFill="1" applyBorder="1" applyAlignment="1">
      <alignment horizontal="right"/>
    </xf>
    <xf numFmtId="9" fontId="21" fillId="2" borderId="3" xfId="3" applyNumberFormat="1" applyFont="1" applyFill="1" applyBorder="1" applyAlignment="1">
      <alignment horizontal="right"/>
    </xf>
    <xf numFmtId="170" fontId="8" fillId="2" borderId="1" xfId="1" applyNumberFormat="1" applyFont="1" applyFill="1" applyBorder="1" applyAlignment="1">
      <alignment horizontal="center"/>
    </xf>
    <xf numFmtId="170" fontId="21" fillId="0" borderId="1" xfId="1" applyNumberFormat="1" applyFont="1" applyBorder="1" applyAlignment="1">
      <alignment horizontal="center"/>
    </xf>
    <xf numFmtId="170" fontId="21" fillId="0" borderId="0" xfId="1" applyNumberFormat="1" applyFont="1" applyAlignment="1">
      <alignment horizontal="center"/>
    </xf>
    <xf numFmtId="170" fontId="21" fillId="0" borderId="1" xfId="1" applyNumberFormat="1" applyFont="1" applyBorder="1" applyAlignment="1">
      <alignment wrapText="1"/>
    </xf>
    <xf numFmtId="170" fontId="21" fillId="0" borderId="5" xfId="1" applyNumberFormat="1" applyFont="1" applyBorder="1" applyAlignment="1">
      <alignment wrapText="1"/>
    </xf>
    <xf numFmtId="0" fontId="21" fillId="0" borderId="4" xfId="0" quotePrefix="1" applyFont="1" applyBorder="1" applyAlignment="1">
      <alignment horizontal="center" vertical="center"/>
    </xf>
    <xf numFmtId="3" fontId="21" fillId="0" borderId="4" xfId="2" applyNumberFormat="1" applyFont="1" applyBorder="1" applyAlignment="1">
      <alignment horizontal="right"/>
    </xf>
    <xf numFmtId="3" fontId="21" fillId="0" borderId="4" xfId="1" applyNumberFormat="1" applyFont="1" applyBorder="1" applyAlignment="1">
      <alignment horizontal="right"/>
    </xf>
    <xf numFmtId="0" fontId="21" fillId="0" borderId="6" xfId="0" quotePrefix="1" applyFont="1" applyBorder="1" applyAlignment="1">
      <alignment horizontal="left" vertical="center" indent="1"/>
    </xf>
    <xf numFmtId="49" fontId="21" fillId="0" borderId="0" xfId="0" applyNumberFormat="1" applyFont="1" applyAlignment="1">
      <alignment horizontal="left"/>
    </xf>
    <xf numFmtId="3" fontId="21" fillId="0" borderId="1" xfId="2" applyNumberFormat="1" applyFont="1" applyBorder="1" applyAlignment="1">
      <alignment horizontal="right"/>
    </xf>
    <xf numFmtId="168" fontId="21" fillId="0" borderId="0" xfId="1" applyNumberFormat="1" applyFont="1" applyFill="1" applyBorder="1" applyAlignment="1">
      <alignment horizontal="right" vertical="center"/>
    </xf>
    <xf numFmtId="3" fontId="21" fillId="0" borderId="3" xfId="1" applyNumberFormat="1" applyFont="1" applyBorder="1" applyAlignment="1">
      <alignment horizontal="right"/>
    </xf>
    <xf numFmtId="170" fontId="8" fillId="0" borderId="1" xfId="1" applyNumberFormat="1" applyFont="1" applyBorder="1" applyAlignment="1">
      <alignment horizontal="right"/>
    </xf>
    <xf numFmtId="49" fontId="20" fillId="0" borderId="0" xfId="0" applyNumberFormat="1" applyFont="1" applyAlignment="1">
      <alignment horizontal="left"/>
    </xf>
    <xf numFmtId="0" fontId="21" fillId="0" borderId="2" xfId="0" quotePrefix="1" applyFont="1" applyBorder="1" applyAlignment="1">
      <alignment horizontal="left" vertical="center" indent="1"/>
    </xf>
    <xf numFmtId="168" fontId="21" fillId="2" borderId="0" xfId="1" applyNumberFormat="1" applyFont="1" applyFill="1" applyBorder="1" applyAlignment="1">
      <alignment horizontal="right" vertical="center"/>
    </xf>
    <xf numFmtId="0" fontId="8" fillId="0" borderId="4" xfId="0" applyFont="1" applyBorder="1" applyAlignment="1">
      <alignment horizontal="left" vertical="center" wrapText="1" indent="1"/>
    </xf>
    <xf numFmtId="170" fontId="21" fillId="0" borderId="4" xfId="1" applyNumberFormat="1" applyFont="1" applyBorder="1" applyAlignment="1">
      <alignment wrapText="1"/>
    </xf>
    <xf numFmtId="3" fontId="8" fillId="0" borderId="1" xfId="2" applyNumberFormat="1" applyFont="1" applyBorder="1" applyAlignment="1">
      <alignment horizontal="right"/>
    </xf>
    <xf numFmtId="3" fontId="21" fillId="0" borderId="0" xfId="1" applyNumberFormat="1" applyFont="1" applyBorder="1" applyAlignment="1">
      <alignment horizontal="right"/>
    </xf>
    <xf numFmtId="1" fontId="21" fillId="2" borderId="1" xfId="3" applyNumberFormat="1" applyFont="1" applyFill="1" applyBorder="1" applyAlignment="1">
      <alignment horizontal="right"/>
    </xf>
    <xf numFmtId="0" fontId="31" fillId="2" borderId="4" xfId="0" quotePrefix="1" applyFont="1" applyFill="1" applyBorder="1" applyAlignment="1">
      <alignment horizontal="left" vertical="center" indent="1"/>
    </xf>
    <xf numFmtId="3" fontId="21" fillId="0" borderId="3" xfId="0" applyNumberFormat="1" applyFont="1" applyBorder="1" applyAlignment="1">
      <alignment wrapText="1"/>
    </xf>
    <xf numFmtId="0" fontId="31" fillId="2" borderId="3" xfId="0" quotePrefix="1" applyFont="1" applyFill="1" applyBorder="1" applyAlignment="1">
      <alignment horizontal="left" vertical="center" indent="1"/>
    </xf>
    <xf numFmtId="3" fontId="21" fillId="0" borderId="1" xfId="0" applyNumberFormat="1" applyFont="1" applyBorder="1" applyAlignment="1">
      <alignment horizontal="right" wrapText="1"/>
    </xf>
    <xf numFmtId="170" fontId="21" fillId="0" borderId="3" xfId="1" applyNumberFormat="1" applyFont="1" applyBorder="1" applyAlignment="1">
      <alignment horizontal="center"/>
    </xf>
    <xf numFmtId="170" fontId="21" fillId="0" borderId="4" xfId="1" applyNumberFormat="1" applyFont="1" applyFill="1" applyBorder="1" applyAlignment="1">
      <alignment wrapText="1"/>
    </xf>
    <xf numFmtId="0" fontId="8" fillId="2" borderId="4" xfId="0" quotePrefix="1" applyFont="1" applyFill="1" applyBorder="1" applyAlignment="1">
      <alignment horizontal="left" vertical="center"/>
    </xf>
    <xf numFmtId="3" fontId="21" fillId="0" borderId="3" xfId="0" applyNumberFormat="1" applyFont="1" applyBorder="1" applyAlignment="1">
      <alignment horizontal="right" wrapText="1"/>
    </xf>
    <xf numFmtId="180" fontId="21" fillId="0" borderId="1" xfId="1" applyNumberFormat="1" applyFont="1" applyBorder="1" applyAlignment="1">
      <alignment wrapText="1"/>
    </xf>
    <xf numFmtId="174" fontId="21" fillId="0" borderId="40" xfId="0" applyNumberFormat="1" applyFont="1" applyBorder="1" applyAlignment="1">
      <alignment wrapText="1"/>
    </xf>
    <xf numFmtId="180" fontId="21" fillId="0" borderId="1" xfId="0" applyNumberFormat="1" applyFont="1" applyBorder="1" applyAlignment="1">
      <alignment wrapText="1"/>
    </xf>
    <xf numFmtId="168" fontId="21" fillId="0" borderId="40" xfId="1" applyNumberFormat="1" applyFont="1" applyBorder="1" applyAlignment="1">
      <alignment horizontal="right"/>
    </xf>
    <xf numFmtId="168" fontId="21" fillId="0" borderId="2" xfId="1" applyNumberFormat="1" applyFont="1" applyFill="1" applyBorder="1" applyAlignment="1">
      <alignment horizontal="right" vertical="center"/>
    </xf>
    <xf numFmtId="1" fontId="8" fillId="0" borderId="1" xfId="3" applyNumberFormat="1" applyFont="1" applyBorder="1" applyAlignment="1">
      <alignment horizontal="right"/>
    </xf>
    <xf numFmtId="170" fontId="21" fillId="0" borderId="4" xfId="1" applyNumberFormat="1" applyFont="1" applyBorder="1" applyAlignment="1">
      <alignment horizontal="right"/>
    </xf>
    <xf numFmtId="168" fontId="8" fillId="0" borderId="1" xfId="1" applyNumberFormat="1" applyFont="1" applyBorder="1" applyAlignment="1">
      <alignment horizontal="right"/>
    </xf>
    <xf numFmtId="168" fontId="8" fillId="0" borderId="4" xfId="1" applyNumberFormat="1" applyFont="1" applyBorder="1" applyAlignment="1">
      <alignment horizontal="right"/>
    </xf>
    <xf numFmtId="9" fontId="21" fillId="0" borderId="4" xfId="2" applyFont="1" applyFill="1" applyBorder="1" applyAlignment="1">
      <alignment horizontal="right"/>
    </xf>
    <xf numFmtId="168" fontId="8" fillId="0" borderId="1" xfId="1" applyNumberFormat="1" applyFont="1" applyBorder="1" applyAlignment="1">
      <alignment horizontal="right" vertical="center"/>
    </xf>
    <xf numFmtId="168" fontId="21" fillId="0" borderId="4" xfId="1" applyNumberFormat="1" applyFont="1" applyBorder="1" applyAlignment="1">
      <alignment horizontal="right" vertical="center"/>
    </xf>
    <xf numFmtId="3" fontId="21" fillId="0" borderId="40" xfId="0" applyNumberFormat="1" applyFont="1" applyBorder="1" applyAlignment="1">
      <alignment wrapText="1"/>
    </xf>
    <xf numFmtId="170" fontId="21" fillId="0" borderId="40" xfId="1" applyNumberFormat="1" applyFont="1" applyBorder="1" applyAlignment="1">
      <alignment horizontal="center"/>
    </xf>
    <xf numFmtId="0" fontId="21" fillId="2" borderId="1" xfId="0" applyFont="1" applyFill="1" applyBorder="1" applyAlignment="1">
      <alignment horizontal="center" vertical="center"/>
    </xf>
    <xf numFmtId="49" fontId="31" fillId="0" borderId="0" xfId="0" applyNumberFormat="1" applyFont="1" applyAlignment="1">
      <alignment horizontal="left" vertical="justify" wrapText="1"/>
    </xf>
    <xf numFmtId="0" fontId="31" fillId="2" borderId="0" xfId="0" applyFont="1" applyFill="1" applyAlignment="1">
      <alignment horizontal="left" vertical="top" wrapText="1"/>
    </xf>
    <xf numFmtId="0" fontId="21" fillId="0" borderId="4" xfId="0" quotePrefix="1" applyFont="1" applyBorder="1" applyAlignment="1">
      <alignment horizontal="left" vertical="center" wrapText="1" indent="1"/>
    </xf>
    <xf numFmtId="0" fontId="21" fillId="0" borderId="4" xfId="0" quotePrefix="1" applyFont="1" applyBorder="1" applyAlignment="1">
      <alignment horizontal="left" vertical="center" wrapText="1" indent="2"/>
    </xf>
    <xf numFmtId="169" fontId="21" fillId="0" borderId="3" xfId="2" applyNumberFormat="1" applyFont="1" applyFill="1" applyBorder="1" applyAlignment="1">
      <alignment horizontal="right"/>
    </xf>
    <xf numFmtId="174" fontId="14" fillId="0" borderId="40" xfId="0" applyNumberFormat="1" applyFont="1" applyBorder="1" applyAlignment="1">
      <alignment horizontal="right" vertical="center"/>
    </xf>
    <xf numFmtId="3" fontId="6" fillId="0" borderId="40" xfId="0" applyNumberFormat="1" applyFont="1" applyBorder="1" applyAlignment="1">
      <alignment horizontal="center" vertical="center"/>
    </xf>
    <xf numFmtId="49" fontId="6" fillId="0" borderId="40" xfId="0" applyNumberFormat="1" applyFont="1" applyBorder="1" applyAlignment="1">
      <alignment vertical="top" wrapText="1"/>
    </xf>
    <xf numFmtId="49" fontId="6" fillId="0" borderId="40" xfId="0" applyNumberFormat="1" applyFont="1" applyBorder="1" applyAlignment="1">
      <alignment horizontal="left" vertical="center" wrapText="1"/>
    </xf>
    <xf numFmtId="0" fontId="16" fillId="2" borderId="40" xfId="3" applyFont="1" applyFill="1" applyBorder="1" applyAlignment="1">
      <alignment horizontal="center" vertical="center"/>
    </xf>
    <xf numFmtId="49" fontId="6" fillId="0" borderId="40" xfId="0" applyNumberFormat="1" applyFont="1" applyBorder="1" applyAlignment="1">
      <alignment horizontal="center" vertical="center" wrapText="1"/>
    </xf>
    <xf numFmtId="0" fontId="6" fillId="0" borderId="40" xfId="0" applyFont="1" applyBorder="1" applyAlignment="1">
      <alignment horizontal="center" vertical="center" wrapText="1"/>
    </xf>
    <xf numFmtId="0" fontId="8" fillId="2" borderId="40" xfId="0" applyFont="1" applyFill="1" applyBorder="1" applyAlignment="1">
      <alignment vertical="center"/>
    </xf>
    <xf numFmtId="165" fontId="8" fillId="2" borderId="40" xfId="3" applyNumberFormat="1" applyFont="1" applyFill="1" applyBorder="1" applyAlignment="1">
      <alignment horizontal="center"/>
    </xf>
    <xf numFmtId="0" fontId="21" fillId="2" borderId="40" xfId="0" quotePrefix="1" applyFont="1" applyFill="1" applyBorder="1" applyAlignment="1">
      <alignment horizontal="left" vertical="center" indent="1"/>
    </xf>
    <xf numFmtId="0" fontId="21" fillId="0" borderId="40" xfId="0" applyFont="1" applyBorder="1" applyAlignment="1">
      <alignment horizontal="center"/>
    </xf>
    <xf numFmtId="0" fontId="21" fillId="2" borderId="40" xfId="0" applyFont="1" applyFill="1" applyBorder="1" applyAlignment="1">
      <alignment horizontal="left" vertical="center" wrapText="1"/>
    </xf>
    <xf numFmtId="165" fontId="21" fillId="2" borderId="40" xfId="3" applyNumberFormat="1" applyFont="1" applyFill="1" applyBorder="1" applyAlignment="1">
      <alignment horizontal="center"/>
    </xf>
    <xf numFmtId="169" fontId="21" fillId="0" borderId="40" xfId="2" applyNumberFormat="1" applyFont="1" applyFill="1" applyBorder="1" applyAlignment="1">
      <alignment horizontal="right"/>
    </xf>
    <xf numFmtId="169" fontId="21" fillId="2" borderId="40" xfId="2" applyNumberFormat="1" applyFont="1" applyFill="1" applyBorder="1" applyAlignment="1">
      <alignment horizontal="right"/>
    </xf>
    <xf numFmtId="0" fontId="8" fillId="2" borderId="40" xfId="0" applyFont="1" applyFill="1" applyBorder="1" applyAlignment="1">
      <alignment horizontal="left" vertical="center" wrapText="1"/>
    </xf>
    <xf numFmtId="170" fontId="21" fillId="0" borderId="40" xfId="1" applyNumberFormat="1" applyFont="1" applyBorder="1" applyAlignment="1">
      <alignment wrapText="1"/>
    </xf>
    <xf numFmtId="168" fontId="21" fillId="0" borderId="40" xfId="1" applyNumberFormat="1" applyFont="1" applyFill="1" applyBorder="1" applyAlignment="1">
      <alignment horizontal="right"/>
    </xf>
    <xf numFmtId="1" fontId="21" fillId="0" borderId="40" xfId="2" applyNumberFormat="1" applyFont="1" applyFill="1" applyBorder="1" applyAlignment="1">
      <alignment horizontal="right"/>
    </xf>
    <xf numFmtId="49" fontId="8" fillId="0" borderId="40" xfId="0" quotePrefix="1" applyNumberFormat="1" applyFont="1" applyBorder="1" applyAlignment="1">
      <alignment horizontal="left" vertical="center" wrapText="1" indent="2"/>
    </xf>
    <xf numFmtId="49" fontId="8" fillId="0" borderId="40" xfId="0" applyNumberFormat="1" applyFont="1" applyBorder="1" applyAlignment="1">
      <alignment horizontal="center" vertical="center" wrapText="1"/>
    </xf>
    <xf numFmtId="1" fontId="8" fillId="0" borderId="40" xfId="0" applyNumberFormat="1" applyFont="1" applyBorder="1" applyAlignment="1">
      <alignment horizontal="center" vertical="center"/>
    </xf>
    <xf numFmtId="0" fontId="8" fillId="0" borderId="40" xfId="3" applyFont="1" applyBorder="1" applyAlignment="1">
      <alignment horizontal="right" wrapText="1"/>
    </xf>
    <xf numFmtId="0" fontId="21" fillId="2" borderId="0" xfId="0" applyFont="1" applyFill="1" applyAlignment="1">
      <alignment horizontal="left" vertical="center" wrapText="1" indent="1"/>
    </xf>
    <xf numFmtId="171" fontId="21" fillId="0" borderId="0" xfId="1" applyNumberFormat="1" applyFont="1" applyBorder="1" applyAlignment="1">
      <alignment horizontal="right" vertical="center"/>
    </xf>
    <xf numFmtId="171" fontId="21" fillId="2" borderId="0" xfId="1" applyNumberFormat="1" applyFont="1" applyFill="1" applyBorder="1" applyAlignment="1">
      <alignment horizontal="right" vertical="center"/>
    </xf>
    <xf numFmtId="165" fontId="8" fillId="2" borderId="40" xfId="7" applyNumberFormat="1" applyFont="1" applyFill="1" applyBorder="1" applyAlignment="1">
      <alignment horizontal="center"/>
    </xf>
    <xf numFmtId="170" fontId="8" fillId="0" borderId="40" xfId="1" applyNumberFormat="1" applyFont="1" applyBorder="1" applyAlignment="1">
      <alignment horizontal="right"/>
    </xf>
    <xf numFmtId="0" fontId="31" fillId="0" borderId="0" xfId="0" applyFont="1" applyAlignment="1">
      <alignment vertical="top" wrapText="1"/>
    </xf>
    <xf numFmtId="172" fontId="8" fillId="0" borderId="3" xfId="1" applyNumberFormat="1" applyFont="1" applyFill="1" applyBorder="1" applyAlignment="1">
      <alignment horizontal="right"/>
    </xf>
    <xf numFmtId="3" fontId="21" fillId="0" borderId="2" xfId="2" applyNumberFormat="1" applyFont="1" applyFill="1" applyBorder="1" applyAlignment="1" applyProtection="1">
      <alignment horizontal="right"/>
    </xf>
    <xf numFmtId="0" fontId="21" fillId="0" borderId="1" xfId="0" applyFont="1" applyBorder="1" applyAlignment="1">
      <alignment vertical="center"/>
    </xf>
    <xf numFmtId="165" fontId="21" fillId="0" borderId="1" xfId="3" applyNumberFormat="1" applyFont="1" applyBorder="1" applyAlignment="1">
      <alignment horizontal="center"/>
    </xf>
    <xf numFmtId="0" fontId="21" fillId="0" borderId="4" xfId="0" applyFont="1" applyBorder="1" applyAlignment="1">
      <alignment vertical="center"/>
    </xf>
    <xf numFmtId="165" fontId="21" fillId="0" borderId="4" xfId="3" applyNumberFormat="1" applyFont="1" applyBorder="1" applyAlignment="1">
      <alignment horizontal="center"/>
    </xf>
    <xf numFmtId="0" fontId="21" fillId="0" borderId="2" xfId="0" applyFont="1" applyBorder="1" applyAlignment="1">
      <alignment vertical="center"/>
    </xf>
    <xf numFmtId="3" fontId="21" fillId="0" borderId="2" xfId="2" quotePrefix="1" applyNumberFormat="1" applyFont="1" applyFill="1" applyBorder="1" applyAlignment="1" applyProtection="1">
      <alignment horizontal="right"/>
    </xf>
    <xf numFmtId="0" fontId="21" fillId="0" borderId="3" xfId="0" applyFont="1" applyBorder="1" applyAlignment="1">
      <alignment vertical="center"/>
    </xf>
    <xf numFmtId="165" fontId="21" fillId="0" borderId="3" xfId="3" applyNumberFormat="1" applyFont="1" applyBorder="1" applyAlignment="1">
      <alignment horizontal="center"/>
    </xf>
    <xf numFmtId="0" fontId="31" fillId="0" borderId="0" xfId="0" applyFont="1" applyAlignment="1">
      <alignment vertical="center"/>
    </xf>
    <xf numFmtId="165" fontId="20" fillId="0" borderId="0" xfId="3" applyNumberFormat="1" applyFont="1" applyAlignment="1">
      <alignment horizontal="center"/>
    </xf>
    <xf numFmtId="0" fontId="21" fillId="0" borderId="3" xfId="0" applyFont="1" applyBorder="1" applyAlignment="1">
      <alignment horizontal="right"/>
    </xf>
    <xf numFmtId="168" fontId="8" fillId="0" borderId="40" xfId="1" applyNumberFormat="1" applyFont="1" applyFill="1" applyBorder="1" applyAlignment="1">
      <alignment horizontal="right"/>
    </xf>
    <xf numFmtId="0" fontId="21" fillId="0" borderId="1" xfId="2" applyNumberFormat="1" applyFont="1" applyBorder="1" applyAlignment="1">
      <alignment horizontal="right"/>
    </xf>
    <xf numFmtId="0" fontId="21" fillId="0" borderId="4" xfId="2" applyNumberFormat="1" applyFont="1" applyBorder="1" applyAlignment="1">
      <alignment horizontal="right"/>
    </xf>
    <xf numFmtId="0" fontId="21" fillId="0" borderId="4" xfId="2" applyNumberFormat="1" applyFont="1" applyFill="1" applyBorder="1" applyAlignment="1" applyProtection="1">
      <alignment horizontal="right"/>
    </xf>
    <xf numFmtId="4" fontId="21" fillId="0" borderId="4" xfId="2" applyNumberFormat="1" applyFont="1" applyFill="1" applyBorder="1" applyAlignment="1" applyProtection="1">
      <alignment horizontal="right"/>
    </xf>
    <xf numFmtId="1" fontId="21" fillId="2" borderId="3" xfId="3" applyNumberFormat="1" applyFont="1" applyFill="1" applyBorder="1" applyAlignment="1">
      <alignment horizontal="right"/>
    </xf>
    <xf numFmtId="49" fontId="29" fillId="0" borderId="0" xfId="0" applyNumberFormat="1" applyFont="1" applyAlignment="1">
      <alignment horizontal="left" vertical="center" wrapText="1"/>
    </xf>
    <xf numFmtId="49" fontId="29" fillId="0" borderId="0" xfId="0" applyNumberFormat="1" applyFont="1" applyAlignment="1">
      <alignment horizontal="left" vertical="center"/>
    </xf>
    <xf numFmtId="0" fontId="21" fillId="2" borderId="0" xfId="0" quotePrefix="1" applyFont="1" applyFill="1" applyAlignment="1">
      <alignment horizontal="left" vertical="center" wrapText="1" indent="1"/>
    </xf>
    <xf numFmtId="0" fontId="21" fillId="2" borderId="0" xfId="3" applyFont="1" applyFill="1" applyAlignment="1">
      <alignment horizontal="center" vertical="center"/>
    </xf>
    <xf numFmtId="3" fontId="8" fillId="0" borderId="1" xfId="1" applyNumberFormat="1" applyFont="1" applyFill="1" applyBorder="1" applyAlignment="1">
      <alignment horizontal="right"/>
    </xf>
    <xf numFmtId="3" fontId="21" fillId="0" borderId="4" xfId="1" applyNumberFormat="1" applyFont="1" applyFill="1" applyBorder="1" applyAlignment="1">
      <alignment horizontal="right"/>
    </xf>
    <xf numFmtId="3" fontId="21" fillId="0" borderId="4" xfId="2" applyNumberFormat="1" applyFont="1" applyFill="1" applyBorder="1" applyAlignment="1">
      <alignment horizontal="right"/>
    </xf>
    <xf numFmtId="173" fontId="6" fillId="0" borderId="0" xfId="0" applyNumberFormat="1" applyFont="1" applyAlignment="1">
      <alignment horizontal="right"/>
    </xf>
    <xf numFmtId="0" fontId="5" fillId="3" borderId="76" xfId="3" applyFont="1" applyFill="1" applyBorder="1" applyAlignment="1">
      <alignment vertical="center"/>
    </xf>
    <xf numFmtId="0" fontId="5" fillId="3" borderId="76" xfId="3" applyFont="1" applyFill="1" applyBorder="1" applyAlignment="1">
      <alignment horizontal="center" vertical="center" wrapText="1"/>
    </xf>
    <xf numFmtId="0" fontId="5" fillId="3" borderId="76" xfId="3" quotePrefix="1" applyFont="1" applyFill="1" applyBorder="1" applyAlignment="1">
      <alignment horizontal="right" wrapText="1"/>
    </xf>
    <xf numFmtId="0" fontId="5" fillId="3" borderId="76" xfId="3" applyFont="1" applyFill="1" applyBorder="1" applyAlignment="1">
      <alignment horizontal="center" vertical="center"/>
    </xf>
    <xf numFmtId="0" fontId="5" fillId="3" borderId="76" xfId="3" applyFont="1" applyFill="1" applyBorder="1" applyAlignment="1">
      <alignment horizontal="right" vertical="center" wrapText="1"/>
    </xf>
    <xf numFmtId="0" fontId="5" fillId="3" borderId="76" xfId="3" applyFont="1" applyFill="1" applyBorder="1"/>
    <xf numFmtId="0" fontId="5" fillId="3" borderId="76" xfId="3" applyFont="1" applyFill="1" applyBorder="1" applyAlignment="1">
      <alignment horizontal="right"/>
    </xf>
    <xf numFmtId="0" fontId="5" fillId="3" borderId="76" xfId="3" applyFont="1" applyFill="1" applyBorder="1" applyAlignment="1">
      <alignment vertical="center" wrapText="1"/>
    </xf>
    <xf numFmtId="0" fontId="5" fillId="3" borderId="76" xfId="3" applyFont="1" applyFill="1" applyBorder="1" applyAlignment="1">
      <alignment horizontal="right" vertical="center"/>
    </xf>
    <xf numFmtId="0" fontId="8" fillId="2" borderId="76" xfId="0" applyFont="1" applyFill="1" applyBorder="1" applyAlignment="1">
      <alignment horizontal="left" vertical="center" wrapText="1"/>
    </xf>
    <xf numFmtId="165" fontId="8" fillId="2" borderId="76" xfId="3" applyNumberFormat="1" applyFont="1" applyFill="1" applyBorder="1" applyAlignment="1">
      <alignment horizontal="center"/>
    </xf>
    <xf numFmtId="170" fontId="8" fillId="2" borderId="76" xfId="1" applyNumberFormat="1" applyFont="1" applyFill="1" applyBorder="1" applyAlignment="1">
      <alignment horizontal="center"/>
    </xf>
    <xf numFmtId="168" fontId="8" fillId="0" borderId="76" xfId="1" applyNumberFormat="1" applyFont="1" applyFill="1" applyBorder="1" applyAlignment="1">
      <alignment horizontal="right"/>
    </xf>
    <xf numFmtId="0" fontId="5" fillId="3" borderId="76" xfId="7" applyFont="1" applyFill="1" applyBorder="1"/>
    <xf numFmtId="0" fontId="5" fillId="3" borderId="76" xfId="7" applyFont="1" applyFill="1" applyBorder="1" applyAlignment="1">
      <alignment horizontal="right"/>
    </xf>
    <xf numFmtId="0" fontId="5" fillId="3" borderId="76" xfId="7" applyFont="1" applyFill="1" applyBorder="1" applyAlignment="1">
      <alignment vertical="center"/>
    </xf>
    <xf numFmtId="0" fontId="5" fillId="3" borderId="76" xfId="7" applyFont="1" applyFill="1" applyBorder="1" applyAlignment="1">
      <alignment horizontal="right" vertical="center"/>
    </xf>
    <xf numFmtId="0" fontId="5" fillId="3" borderId="76" xfId="7" applyFont="1" applyFill="1" applyBorder="1" applyAlignment="1">
      <alignment horizontal="right" vertical="center" wrapText="1"/>
    </xf>
    <xf numFmtId="0" fontId="5" fillId="3" borderId="76" xfId="3" applyFont="1" applyFill="1" applyBorder="1" applyAlignment="1">
      <alignment wrapText="1"/>
    </xf>
    <xf numFmtId="16" fontId="5" fillId="3" borderId="76" xfId="3" quotePrefix="1" applyNumberFormat="1" applyFont="1" applyFill="1" applyBorder="1" applyAlignment="1">
      <alignment horizontal="right" wrapText="1"/>
    </xf>
    <xf numFmtId="0" fontId="5" fillId="3" borderId="76" xfId="3" applyFont="1" applyFill="1" applyBorder="1" applyAlignment="1">
      <alignment horizontal="right" wrapText="1"/>
    </xf>
    <xf numFmtId="0" fontId="6" fillId="0" borderId="76" xfId="0" applyFont="1" applyBorder="1" applyAlignment="1">
      <alignment horizontal="left" vertical="top" wrapText="1"/>
    </xf>
    <xf numFmtId="0" fontId="5" fillId="0" borderId="76" xfId="3" applyFont="1" applyBorder="1"/>
    <xf numFmtId="0" fontId="5" fillId="0" borderId="76" xfId="3" applyFont="1" applyBorder="1" applyAlignment="1">
      <alignment horizontal="center" vertical="center" wrapText="1"/>
    </xf>
    <xf numFmtId="0" fontId="5" fillId="0" borderId="76" xfId="3" applyFont="1" applyBorder="1" applyAlignment="1">
      <alignment horizontal="right"/>
    </xf>
    <xf numFmtId="0" fontId="5" fillId="0" borderId="76" xfId="3" applyFont="1" applyBorder="1" applyAlignment="1">
      <alignment horizontal="right" wrapText="1"/>
    </xf>
    <xf numFmtId="0" fontId="29" fillId="0" borderId="0" xfId="0" applyFont="1" applyAlignment="1">
      <alignment horizontal="left" vertical="center" wrapText="1"/>
    </xf>
    <xf numFmtId="0" fontId="6" fillId="0" borderId="1" xfId="0" applyFont="1" applyBorder="1" applyAlignment="1">
      <alignment horizontal="center" vertical="center"/>
    </xf>
    <xf numFmtId="0" fontId="6" fillId="0" borderId="3" xfId="0" applyFont="1" applyBorder="1" applyAlignment="1">
      <alignment horizontal="center" vertical="center"/>
    </xf>
    <xf numFmtId="193" fontId="6" fillId="0" borderId="3" xfId="0" applyNumberFormat="1" applyFont="1" applyBorder="1" applyAlignment="1">
      <alignment horizontal="center" vertical="center"/>
    </xf>
    <xf numFmtId="194" fontId="6" fillId="0" borderId="1" xfId="0" applyNumberFormat="1" applyFont="1" applyBorder="1" applyAlignment="1">
      <alignment horizontal="center" vertical="center"/>
    </xf>
    <xf numFmtId="49" fontId="6" fillId="0" borderId="1" xfId="0" applyNumberFormat="1" applyFont="1" applyBorder="1" applyAlignment="1">
      <alignment horizontal="center" vertical="center"/>
    </xf>
    <xf numFmtId="174" fontId="21" fillId="0" borderId="40" xfId="2" applyNumberFormat="1" applyFont="1" applyFill="1" applyBorder="1" applyAlignment="1">
      <alignment horizontal="right"/>
    </xf>
    <xf numFmtId="168" fontId="8" fillId="0" borderId="5" xfId="1" applyNumberFormat="1" applyFont="1" applyBorder="1" applyAlignment="1">
      <alignment horizontal="right" vertical="center"/>
    </xf>
    <xf numFmtId="168" fontId="8" fillId="0" borderId="3" xfId="1" applyNumberFormat="1" applyFont="1" applyBorder="1" applyAlignment="1">
      <alignment horizontal="right"/>
    </xf>
    <xf numFmtId="1" fontId="21" fillId="0" borderId="4" xfId="2" applyNumberFormat="1" applyFont="1" applyBorder="1" applyAlignment="1">
      <alignment horizontal="right"/>
    </xf>
    <xf numFmtId="168" fontId="8" fillId="0" borderId="2" xfId="1" applyNumberFormat="1" applyFont="1" applyBorder="1" applyAlignment="1">
      <alignment horizontal="right"/>
    </xf>
    <xf numFmtId="170" fontId="21" fillId="0" borderId="4" xfId="1" applyNumberFormat="1" applyFont="1" applyBorder="1" applyAlignment="1">
      <alignment horizontal="right" indent="1"/>
    </xf>
    <xf numFmtId="170" fontId="21" fillId="0" borderId="3" xfId="1" applyNumberFormat="1" applyFont="1" applyBorder="1" applyAlignment="1">
      <alignment horizontal="right"/>
    </xf>
    <xf numFmtId="170" fontId="21" fillId="0" borderId="3" xfId="1" applyNumberFormat="1" applyFont="1" applyBorder="1" applyAlignment="1">
      <alignment horizontal="right" indent="1"/>
    </xf>
    <xf numFmtId="174" fontId="21" fillId="0" borderId="4" xfId="6" applyNumberFormat="1" applyFont="1" applyBorder="1" applyAlignment="1">
      <alignment horizontal="right" vertical="center"/>
    </xf>
    <xf numFmtId="168" fontId="21" fillId="0" borderId="4" xfId="1" applyNumberFormat="1" applyFont="1" applyBorder="1" applyAlignment="1">
      <alignment horizontal="right"/>
    </xf>
    <xf numFmtId="49" fontId="5" fillId="3" borderId="76" xfId="3" applyNumberFormat="1" applyFont="1" applyFill="1" applyBorder="1" applyAlignment="1">
      <alignment horizontal="right"/>
    </xf>
    <xf numFmtId="168" fontId="8" fillId="0" borderId="40" xfId="1" applyNumberFormat="1" applyFont="1" applyBorder="1" applyAlignment="1">
      <alignment horizontal="right"/>
    </xf>
    <xf numFmtId="168" fontId="8" fillId="2" borderId="1" xfId="1" applyNumberFormat="1" applyFont="1" applyFill="1" applyBorder="1" applyAlignment="1">
      <alignment horizontal="right" vertical="center"/>
    </xf>
    <xf numFmtId="168" fontId="21" fillId="2" borderId="4" xfId="1" applyNumberFormat="1" applyFont="1" applyFill="1" applyBorder="1" applyAlignment="1">
      <alignment horizontal="right" vertical="center"/>
    </xf>
    <xf numFmtId="168" fontId="8" fillId="2" borderId="4" xfId="1" applyNumberFormat="1" applyFont="1" applyFill="1" applyBorder="1" applyAlignment="1">
      <alignment horizontal="right" vertical="center"/>
    </xf>
    <xf numFmtId="168" fontId="21" fillId="2" borderId="1" xfId="1" applyNumberFormat="1" applyFont="1" applyFill="1" applyBorder="1" applyAlignment="1">
      <alignment horizontal="right" vertical="center"/>
    </xf>
    <xf numFmtId="168" fontId="21" fillId="2" borderId="3" xfId="1" applyNumberFormat="1" applyFont="1" applyFill="1" applyBorder="1" applyAlignment="1">
      <alignment horizontal="right" vertical="center"/>
    </xf>
    <xf numFmtId="171" fontId="8" fillId="2" borderId="1" xfId="1" applyNumberFormat="1" applyFont="1" applyFill="1" applyBorder="1" applyAlignment="1">
      <alignment horizontal="right" vertical="center"/>
    </xf>
    <xf numFmtId="171" fontId="21" fillId="2" borderId="4" xfId="1" applyNumberFormat="1" applyFont="1" applyFill="1" applyBorder="1" applyAlignment="1">
      <alignment horizontal="right" vertical="center"/>
    </xf>
    <xf numFmtId="168" fontId="6" fillId="0" borderId="4" xfId="8" applyNumberFormat="1" applyFont="1" applyBorder="1" applyAlignment="1">
      <alignment horizontal="right" vertical="center"/>
    </xf>
    <xf numFmtId="170" fontId="6" fillId="0" borderId="3" xfId="1" applyNumberFormat="1" applyFont="1" applyBorder="1" applyAlignment="1">
      <alignment horizontal="right" vertical="center"/>
    </xf>
    <xf numFmtId="0" fontId="21" fillId="0" borderId="0" xfId="0" quotePrefix="1" applyFont="1" applyAlignment="1">
      <alignment horizontal="left" vertical="center" wrapText="1" indent="2"/>
    </xf>
    <xf numFmtId="0" fontId="8" fillId="0" borderId="4" xfId="0" quotePrefix="1" applyFont="1" applyBorder="1" applyAlignment="1">
      <alignment horizontal="left" vertical="center" wrapText="1" indent="1"/>
    </xf>
    <xf numFmtId="0" fontId="8" fillId="0" borderId="3" xfId="0" quotePrefix="1" applyFont="1" applyBorder="1" applyAlignment="1">
      <alignment horizontal="left" vertical="center" wrapText="1" indent="2"/>
    </xf>
    <xf numFmtId="168" fontId="8" fillId="0" borderId="3" xfId="1" applyNumberFormat="1" applyFont="1" applyFill="1" applyBorder="1" applyAlignment="1">
      <alignment horizontal="right" vertical="center"/>
    </xf>
    <xf numFmtId="0" fontId="6" fillId="2" borderId="0" xfId="0" quotePrefix="1" applyFont="1" applyFill="1"/>
    <xf numFmtId="168" fontId="8" fillId="0" borderId="4" xfId="1" applyNumberFormat="1" applyFont="1" applyBorder="1" applyAlignment="1">
      <alignment horizontal="right" vertical="center"/>
    </xf>
    <xf numFmtId="168" fontId="8" fillId="0" borderId="3" xfId="1" applyNumberFormat="1" applyFont="1" applyBorder="1" applyAlignment="1">
      <alignment horizontal="right" vertical="center"/>
    </xf>
    <xf numFmtId="0" fontId="8" fillId="0" borderId="0" xfId="0" quotePrefix="1" applyFont="1" applyAlignment="1">
      <alignment horizontal="left" vertical="center" wrapText="1" indent="2"/>
    </xf>
    <xf numFmtId="0" fontId="8" fillId="2" borderId="0" xfId="0" quotePrefix="1" applyFont="1" applyFill="1" applyAlignment="1">
      <alignment horizontal="center" vertical="center"/>
    </xf>
    <xf numFmtId="168" fontId="8" fillId="0" borderId="0" xfId="1" applyNumberFormat="1" applyFont="1" applyBorder="1" applyAlignment="1">
      <alignment horizontal="right" vertical="center"/>
    </xf>
    <xf numFmtId="9" fontId="8" fillId="0" borderId="0" xfId="2" applyFont="1" applyBorder="1" applyAlignment="1">
      <alignment horizontal="right" vertical="center"/>
    </xf>
    <xf numFmtId="10" fontId="21" fillId="0" borderId="4" xfId="2" applyNumberFormat="1" applyFont="1" applyFill="1" applyBorder="1" applyAlignment="1">
      <alignment horizontal="right" vertical="center"/>
    </xf>
    <xf numFmtId="10" fontId="8" fillId="0" borderId="4" xfId="2" applyNumberFormat="1" applyFont="1" applyFill="1" applyBorder="1" applyAlignment="1">
      <alignment horizontal="right" vertical="center"/>
    </xf>
    <xf numFmtId="10" fontId="8" fillId="0" borderId="3" xfId="2" applyNumberFormat="1" applyFont="1" applyFill="1" applyBorder="1" applyAlignment="1">
      <alignment horizontal="right" vertical="center"/>
    </xf>
    <xf numFmtId="10" fontId="21" fillId="0" borderId="4" xfId="2" applyNumberFormat="1" applyFont="1" applyBorder="1" applyAlignment="1">
      <alignment horizontal="right" vertical="center"/>
    </xf>
    <xf numFmtId="10" fontId="8" fillId="0" borderId="4" xfId="2" applyNumberFormat="1" applyFont="1" applyBorder="1" applyAlignment="1">
      <alignment horizontal="right" vertical="center"/>
    </xf>
    <xf numFmtId="10" fontId="8" fillId="0" borderId="3" xfId="2" applyNumberFormat="1" applyFont="1" applyBorder="1" applyAlignment="1">
      <alignment horizontal="right" vertical="center"/>
    </xf>
    <xf numFmtId="2" fontId="21" fillId="0" borderId="0" xfId="2" applyNumberFormat="1" applyFont="1" applyFill="1" applyBorder="1" applyAlignment="1">
      <alignment horizontal="right" vertical="center"/>
    </xf>
    <xf numFmtId="0" fontId="5" fillId="0" borderId="3" xfId="3" applyFont="1" applyBorder="1" applyAlignment="1">
      <alignment horizontal="right"/>
    </xf>
    <xf numFmtId="0" fontId="21" fillId="0" borderId="1" xfId="0" applyFont="1" applyBorder="1" applyAlignment="1">
      <alignment horizontal="right" vertical="center" wrapText="1"/>
    </xf>
    <xf numFmtId="170" fontId="21" fillId="0" borderId="4" xfId="1" applyNumberFormat="1" applyFont="1" applyBorder="1" applyAlignment="1">
      <alignment horizontal="center"/>
    </xf>
    <xf numFmtId="3" fontId="8" fillId="0" borderId="1" xfId="0" applyNumberFormat="1" applyFont="1" applyBorder="1" applyAlignment="1">
      <alignment horizontal="right" vertical="center" wrapText="1"/>
    </xf>
    <xf numFmtId="43" fontId="6" fillId="0" borderId="0" xfId="1" applyFont="1" applyAlignment="1">
      <alignment horizontal="right"/>
    </xf>
    <xf numFmtId="170" fontId="8" fillId="0" borderId="4" xfId="1" applyNumberFormat="1" applyFont="1" applyBorder="1" applyAlignment="1">
      <alignment horizontal="right"/>
    </xf>
    <xf numFmtId="3" fontId="8" fillId="0" borderId="4" xfId="0" applyNumberFormat="1" applyFont="1" applyBorder="1" applyAlignment="1">
      <alignment horizontal="right"/>
    </xf>
    <xf numFmtId="3" fontId="31" fillId="2" borderId="40" xfId="0" applyNumberFormat="1" applyFont="1" applyFill="1" applyBorder="1" applyAlignment="1">
      <alignment horizontal="right" vertical="center" wrapText="1"/>
    </xf>
    <xf numFmtId="170" fontId="31" fillId="0" borderId="4" xfId="1" applyNumberFormat="1" applyFont="1" applyBorder="1" applyAlignment="1">
      <alignment horizontal="right"/>
    </xf>
    <xf numFmtId="0" fontId="29" fillId="0" borderId="0" xfId="0" applyFont="1" applyAlignment="1">
      <alignment horizontal="left" vertical="top" wrapText="1"/>
    </xf>
    <xf numFmtId="0" fontId="10" fillId="0" borderId="0" xfId="3003" applyFont="1" applyAlignment="1">
      <alignment horizontal="left" vertical="center"/>
    </xf>
    <xf numFmtId="49" fontId="5" fillId="0" borderId="0" xfId="3003" applyNumberFormat="1" applyFont="1" applyAlignment="1">
      <alignment horizontal="right" vertical="center" wrapText="1"/>
    </xf>
    <xf numFmtId="0" fontId="5" fillId="3" borderId="76" xfId="3003" applyFont="1" applyFill="1" applyBorder="1"/>
    <xf numFmtId="0" fontId="5" fillId="3" borderId="65" xfId="3003" applyFont="1" applyFill="1" applyBorder="1" applyAlignment="1">
      <alignment horizontal="center" vertical="center" wrapText="1"/>
    </xf>
    <xf numFmtId="0" fontId="5" fillId="3" borderId="79" xfId="3003" applyFont="1" applyFill="1" applyBorder="1" applyAlignment="1">
      <alignment horizontal="center" vertical="center" wrapText="1"/>
    </xf>
    <xf numFmtId="0" fontId="5" fillId="3" borderId="71" xfId="3003" applyFont="1" applyFill="1" applyBorder="1" applyAlignment="1">
      <alignment horizontal="center" vertical="center" wrapText="1"/>
    </xf>
    <xf numFmtId="49" fontId="154" fillId="91" borderId="77" xfId="0" applyNumberFormat="1" applyFont="1" applyFill="1" applyBorder="1" applyAlignment="1">
      <alignment vertical="center" wrapText="1"/>
    </xf>
    <xf numFmtId="49" fontId="154" fillId="91" borderId="80" xfId="0" applyNumberFormat="1" applyFont="1" applyFill="1" applyBorder="1" applyAlignment="1">
      <alignment vertical="center" wrapText="1"/>
    </xf>
    <xf numFmtId="0" fontId="6" fillId="0" borderId="65" xfId="0" applyFont="1" applyBorder="1"/>
    <xf numFmtId="195" fontId="6" fillId="0" borderId="65" xfId="105" applyNumberFormat="1" applyFont="1" applyBorder="1"/>
    <xf numFmtId="169" fontId="6" fillId="0" borderId="65" xfId="2" applyNumberFormat="1" applyFont="1" applyBorder="1" applyAlignment="1">
      <alignment horizontal="right"/>
    </xf>
    <xf numFmtId="10" fontId="6" fillId="0" borderId="65" xfId="2" applyNumberFormat="1" applyFont="1" applyBorder="1" applyAlignment="1">
      <alignment horizontal="center" vertical="center"/>
    </xf>
    <xf numFmtId="10" fontId="6" fillId="92" borderId="65" xfId="2" applyNumberFormat="1" applyFont="1" applyFill="1" applyBorder="1" applyAlignment="1">
      <alignment horizontal="center" vertical="center"/>
    </xf>
    <xf numFmtId="10" fontId="6" fillId="0" borderId="65" xfId="2" applyNumberFormat="1" applyFont="1" applyBorder="1" applyAlignment="1">
      <alignment horizontal="right"/>
    </xf>
    <xf numFmtId="195" fontId="23" fillId="90" borderId="65" xfId="105" applyNumberFormat="1" applyFont="1" applyFill="1" applyBorder="1"/>
    <xf numFmtId="169" fontId="23" fillId="90" borderId="65" xfId="2" applyNumberFormat="1" applyFont="1" applyFill="1" applyBorder="1" applyAlignment="1">
      <alignment horizontal="right"/>
    </xf>
    <xf numFmtId="169" fontId="23" fillId="90" borderId="65" xfId="2" applyNumberFormat="1" applyFont="1" applyFill="1" applyBorder="1" applyAlignment="1">
      <alignment horizontal="center" vertical="center"/>
    </xf>
    <xf numFmtId="9" fontId="23" fillId="90" borderId="65" xfId="2" applyFont="1" applyFill="1" applyBorder="1" applyAlignment="1">
      <alignment horizontal="center" vertical="center"/>
    </xf>
    <xf numFmtId="169" fontId="23" fillId="92" borderId="65" xfId="2" applyNumberFormat="1" applyFont="1" applyFill="1" applyBorder="1" applyAlignment="1">
      <alignment horizontal="right"/>
    </xf>
    <xf numFmtId="10" fontId="23" fillId="92" borderId="65" xfId="2" applyNumberFormat="1" applyFont="1" applyFill="1" applyBorder="1" applyAlignment="1">
      <alignment horizontal="center" vertical="center"/>
    </xf>
    <xf numFmtId="0" fontId="6" fillId="0" borderId="71" xfId="0" applyFont="1" applyBorder="1"/>
    <xf numFmtId="169" fontId="6" fillId="0" borderId="71" xfId="2" applyNumberFormat="1" applyFont="1" applyBorder="1" applyAlignment="1">
      <alignment horizontal="right"/>
    </xf>
    <xf numFmtId="10" fontId="6" fillId="0" borderId="71" xfId="2" applyNumberFormat="1" applyFont="1" applyBorder="1" applyAlignment="1">
      <alignment horizontal="right"/>
    </xf>
    <xf numFmtId="10" fontId="6" fillId="92" borderId="65" xfId="2" applyNumberFormat="1" applyFont="1" applyFill="1" applyBorder="1" applyAlignment="1">
      <alignment horizontal="right"/>
    </xf>
    <xf numFmtId="169" fontId="23" fillId="90" borderId="65" xfId="0" applyNumberFormat="1" applyFont="1" applyFill="1" applyBorder="1" applyAlignment="1">
      <alignment vertical="center" wrapText="1"/>
    </xf>
    <xf numFmtId="10" fontId="23" fillId="90" borderId="65" xfId="2" applyNumberFormat="1" applyFont="1" applyFill="1" applyBorder="1" applyAlignment="1">
      <alignment horizontal="center" vertical="center"/>
    </xf>
    <xf numFmtId="49" fontId="23" fillId="92" borderId="65" xfId="0" applyNumberFormat="1" applyFont="1" applyFill="1" applyBorder="1" applyAlignment="1">
      <alignment vertical="center" wrapText="1"/>
    </xf>
    <xf numFmtId="10" fontId="23" fillId="90" borderId="65" xfId="2" applyNumberFormat="1" applyFont="1" applyFill="1" applyBorder="1" applyAlignment="1">
      <alignment horizontal="right"/>
    </xf>
    <xf numFmtId="169" fontId="23" fillId="90" borderId="71" xfId="2" applyNumberFormat="1" applyFont="1" applyFill="1" applyBorder="1" applyAlignment="1">
      <alignment horizontal="right"/>
    </xf>
    <xf numFmtId="169" fontId="23" fillId="2" borderId="0" xfId="2" applyNumberFormat="1" applyFont="1" applyFill="1" applyAlignment="1">
      <alignment horizontal="right"/>
    </xf>
    <xf numFmtId="9" fontId="23" fillId="90" borderId="65" xfId="2" applyFont="1" applyFill="1" applyBorder="1" applyAlignment="1">
      <alignment horizontal="right"/>
    </xf>
    <xf numFmtId="9" fontId="23" fillId="2" borderId="0" xfId="2" applyFont="1" applyFill="1" applyAlignment="1">
      <alignment horizontal="right"/>
    </xf>
    <xf numFmtId="0" fontId="43" fillId="90" borderId="65" xfId="0" applyFont="1" applyFill="1" applyBorder="1" applyAlignment="1">
      <alignment horizontal="center" wrapText="1"/>
    </xf>
    <xf numFmtId="0" fontId="43" fillId="90" borderId="65" xfId="0" applyFont="1" applyFill="1" applyBorder="1"/>
    <xf numFmtId="169" fontId="0" fillId="0" borderId="65" xfId="0" applyNumberFormat="1" applyBorder="1"/>
    <xf numFmtId="9" fontId="0" fillId="0" borderId="65" xfId="0" applyNumberFormat="1" applyBorder="1"/>
    <xf numFmtId="169" fontId="43" fillId="0" borderId="65" xfId="0" applyNumberFormat="1" applyFont="1" applyBorder="1"/>
    <xf numFmtId="0" fontId="12" fillId="0" borderId="0" xfId="0" applyFont="1"/>
    <xf numFmtId="0" fontId="12" fillId="0" borderId="0" xfId="0" applyFont="1" applyAlignment="1">
      <alignment horizontal="right"/>
    </xf>
    <xf numFmtId="10" fontId="23" fillId="0" borderId="65" xfId="2" applyNumberFormat="1" applyFont="1" applyBorder="1" applyAlignment="1">
      <alignment horizontal="center" vertical="center"/>
    </xf>
    <xf numFmtId="10" fontId="23" fillId="0" borderId="65" xfId="2" applyNumberFormat="1" applyFont="1" applyBorder="1" applyAlignment="1">
      <alignment horizontal="right"/>
    </xf>
    <xf numFmtId="169" fontId="23" fillId="0" borderId="71" xfId="2" applyNumberFormat="1" applyFont="1" applyBorder="1" applyAlignment="1">
      <alignment horizontal="right"/>
    </xf>
    <xf numFmtId="0" fontId="43" fillId="90" borderId="65" xfId="0" applyFont="1" applyFill="1" applyBorder="1" applyAlignment="1">
      <alignment horizontal="center" vertical="center" wrapText="1"/>
    </xf>
    <xf numFmtId="173" fontId="8" fillId="0" borderId="1" xfId="2" applyNumberFormat="1" applyFont="1" applyBorder="1" applyAlignment="1">
      <alignment horizontal="right"/>
    </xf>
    <xf numFmtId="173" fontId="8" fillId="0" borderId="4" xfId="2" applyNumberFormat="1" applyFont="1" applyBorder="1" applyAlignment="1">
      <alignment horizontal="right"/>
    </xf>
    <xf numFmtId="173" fontId="8" fillId="0" borderId="3" xfId="2" applyNumberFormat="1" applyFont="1" applyBorder="1" applyAlignment="1">
      <alignment horizontal="right"/>
    </xf>
    <xf numFmtId="3" fontId="8" fillId="0" borderId="1" xfId="0" applyNumberFormat="1" applyFont="1" applyBorder="1" applyAlignment="1">
      <alignment wrapText="1"/>
    </xf>
    <xf numFmtId="0" fontId="21" fillId="0" borderId="1" xfId="2" applyNumberFormat="1" applyFont="1" applyFill="1" applyBorder="1" applyAlignment="1">
      <alignment horizontal="right"/>
    </xf>
    <xf numFmtId="0" fontId="21" fillId="0" borderId="4" xfId="2" applyNumberFormat="1" applyFont="1" applyFill="1" applyBorder="1" applyAlignment="1">
      <alignment horizontal="right"/>
    </xf>
    <xf numFmtId="0" fontId="5" fillId="3" borderId="76" xfId="7" applyFont="1" applyFill="1" applyBorder="1" applyAlignment="1">
      <alignment horizontal="center" vertical="center"/>
    </xf>
    <xf numFmtId="0" fontId="21" fillId="0" borderId="1" xfId="0" applyFont="1" applyBorder="1" applyAlignment="1">
      <alignment horizontal="left" vertical="center" wrapText="1"/>
    </xf>
    <xf numFmtId="0" fontId="21" fillId="0" borderId="1" xfId="0" applyFont="1" applyBorder="1" applyAlignment="1">
      <alignment horizontal="center" vertical="center" wrapText="1"/>
    </xf>
    <xf numFmtId="196" fontId="21" fillId="0" borderId="4" xfId="0" applyNumberFormat="1" applyFont="1" applyBorder="1" applyAlignment="1">
      <alignment horizontal="center"/>
    </xf>
    <xf numFmtId="0" fontId="21" fillId="0" borderId="4" xfId="0" quotePrefix="1" applyFont="1" applyBorder="1" applyAlignment="1">
      <alignment horizontal="center"/>
    </xf>
    <xf numFmtId="168" fontId="21" fillId="0" borderId="4" xfId="1" quotePrefix="1" applyNumberFormat="1" applyFont="1" applyBorder="1" applyAlignment="1">
      <alignment horizontal="right" vertical="center"/>
    </xf>
    <xf numFmtId="0" fontId="21" fillId="0" borderId="3" xfId="0" quotePrefix="1" applyFont="1" applyBorder="1" applyAlignment="1">
      <alignment horizontal="left" vertical="center" wrapText="1" indent="1"/>
    </xf>
    <xf numFmtId="174" fontId="6" fillId="0" borderId="4" xfId="2" applyNumberFormat="1" applyFont="1" applyFill="1" applyBorder="1" applyAlignment="1">
      <alignment horizontal="center" vertical="center" wrapText="1"/>
    </xf>
    <xf numFmtId="0" fontId="21" fillId="0" borderId="1" xfId="0" quotePrefix="1" applyFont="1" applyBorder="1" applyAlignment="1">
      <alignment horizontal="left" vertical="center"/>
    </xf>
    <xf numFmtId="0" fontId="21" fillId="0" borderId="3" xfId="0" quotePrefix="1" applyFont="1" applyBorder="1" applyAlignment="1">
      <alignment horizontal="left" vertical="center"/>
    </xf>
    <xf numFmtId="0" fontId="21" fillId="0" borderId="2" xfId="0" quotePrefix="1" applyFont="1" applyBorder="1" applyAlignment="1">
      <alignment horizontal="left" vertical="center"/>
    </xf>
    <xf numFmtId="49" fontId="6" fillId="0" borderId="1" xfId="0" quotePrefix="1" applyNumberFormat="1" applyFont="1" applyBorder="1" applyAlignment="1">
      <alignment horizontal="center" vertical="center" wrapText="1"/>
    </xf>
    <xf numFmtId="174" fontId="6" fillId="0" borderId="1" xfId="0" quotePrefix="1" applyNumberFormat="1" applyFont="1" applyBorder="1" applyAlignment="1">
      <alignment horizontal="center" vertical="center" wrapText="1"/>
    </xf>
    <xf numFmtId="49" fontId="6" fillId="0" borderId="3" xfId="0" quotePrefix="1" applyNumberFormat="1" applyFont="1" applyBorder="1" applyAlignment="1">
      <alignment horizontal="center" vertical="center"/>
    </xf>
    <xf numFmtId="168" fontId="21" fillId="0" borderId="3" xfId="1" applyNumberFormat="1" applyFont="1" applyFill="1" applyBorder="1" applyAlignment="1">
      <alignment horizontal="center" vertical="center"/>
    </xf>
    <xf numFmtId="168" fontId="8" fillId="0" borderId="3" xfId="1" applyNumberFormat="1" applyFont="1" applyFill="1" applyBorder="1" applyAlignment="1">
      <alignment horizontal="center" vertical="center"/>
    </xf>
    <xf numFmtId="0" fontId="21" fillId="2" borderId="4" xfId="0" quotePrefix="1" applyFont="1" applyFill="1" applyBorder="1" applyAlignment="1">
      <alignment horizontal="center" vertical="center" wrapText="1"/>
    </xf>
    <xf numFmtId="0" fontId="8" fillId="2" borderId="4" xfId="0" quotePrefix="1" applyFont="1" applyFill="1" applyBorder="1" applyAlignment="1">
      <alignment horizontal="center" vertical="center" wrapText="1"/>
    </xf>
    <xf numFmtId="0" fontId="32" fillId="0" borderId="0" xfId="0" applyFont="1" applyAlignment="1">
      <alignment horizontal="left" vertical="center" wrapText="1"/>
    </xf>
    <xf numFmtId="2" fontId="8" fillId="0" borderId="3" xfId="0" applyNumberFormat="1" applyFont="1" applyBorder="1" applyAlignment="1">
      <alignment horizontal="center" vertical="center"/>
    </xf>
    <xf numFmtId="0" fontId="21" fillId="0" borderId="3" xfId="0" applyFont="1" applyBorder="1" applyAlignment="1">
      <alignment horizontal="left" vertical="center" indent="1"/>
    </xf>
    <xf numFmtId="0" fontId="31" fillId="0" borderId="0" xfId="0" applyFont="1" applyAlignment="1">
      <alignment horizontal="left" vertical="top" wrapText="1"/>
    </xf>
    <xf numFmtId="0" fontId="32" fillId="0" borderId="0" xfId="0" applyFont="1" applyAlignment="1">
      <alignment horizontal="left" vertical="top" wrapText="1"/>
    </xf>
    <xf numFmtId="49" fontId="32" fillId="0" borderId="0" xfId="0" applyNumberFormat="1" applyFont="1" applyAlignment="1">
      <alignment horizontal="left" vertical="justify" wrapText="1"/>
    </xf>
    <xf numFmtId="49" fontId="31" fillId="0" borderId="0" xfId="0" applyNumberFormat="1" applyFont="1" applyAlignment="1">
      <alignment horizontal="left" vertical="justify" wrapText="1"/>
    </xf>
    <xf numFmtId="49" fontId="23" fillId="90" borderId="65" xfId="0" applyNumberFormat="1" applyFont="1" applyFill="1" applyBorder="1" applyAlignment="1">
      <alignment horizontal="left" vertical="center" wrapText="1"/>
    </xf>
    <xf numFmtId="0" fontId="29" fillId="0" borderId="0" xfId="0" applyFont="1" applyAlignment="1">
      <alignment horizontal="left" vertical="top" wrapText="1"/>
    </xf>
    <xf numFmtId="0" fontId="153" fillId="91" borderId="77" xfId="0" applyFont="1" applyFill="1" applyBorder="1" applyAlignment="1">
      <alignment horizontal="center" vertical="center" wrapText="1"/>
    </xf>
    <xf numFmtId="0" fontId="153" fillId="91" borderId="78" xfId="0" applyFont="1" applyFill="1" applyBorder="1" applyAlignment="1">
      <alignment horizontal="center" vertical="center" wrapText="1"/>
    </xf>
    <xf numFmtId="0" fontId="5" fillId="3" borderId="80" xfId="3003" applyFont="1" applyFill="1" applyBorder="1" applyAlignment="1">
      <alignment horizontal="center"/>
    </xf>
    <xf numFmtId="0" fontId="5" fillId="3" borderId="65" xfId="3003" applyFont="1" applyFill="1" applyBorder="1" applyAlignment="1">
      <alignment horizontal="center"/>
    </xf>
    <xf numFmtId="0" fontId="5" fillId="0" borderId="0" xfId="3003" applyFont="1" applyAlignment="1">
      <alignment horizontal="center"/>
    </xf>
    <xf numFmtId="0" fontId="5" fillId="3" borderId="76" xfId="3003" applyFont="1" applyFill="1" applyBorder="1" applyAlignment="1">
      <alignment horizontal="left" vertical="center"/>
    </xf>
    <xf numFmtId="0" fontId="5" fillId="3" borderId="40" xfId="3003" applyFont="1" applyFill="1" applyBorder="1" applyAlignment="1">
      <alignment horizontal="left" vertical="center"/>
    </xf>
    <xf numFmtId="0" fontId="5" fillId="3" borderId="79" xfId="3003" applyFont="1" applyFill="1" applyBorder="1" applyAlignment="1">
      <alignment horizontal="center" vertical="center" textRotation="180" wrapText="1"/>
    </xf>
    <xf numFmtId="0" fontId="5" fillId="3" borderId="71" xfId="3003" applyFont="1" applyFill="1" applyBorder="1" applyAlignment="1">
      <alignment horizontal="center" vertical="center" textRotation="180" wrapText="1"/>
    </xf>
    <xf numFmtId="0" fontId="5" fillId="3" borderId="79" xfId="3003" applyFont="1" applyFill="1" applyBorder="1" applyAlignment="1">
      <alignment horizontal="center" vertical="center" wrapText="1"/>
    </xf>
    <xf numFmtId="0" fontId="5" fillId="3" borderId="71" xfId="3003" applyFont="1" applyFill="1" applyBorder="1" applyAlignment="1">
      <alignment horizontal="center" vertical="center" wrapText="1"/>
    </xf>
    <xf numFmtId="49" fontId="23" fillId="90" borderId="77" xfId="0" applyNumberFormat="1" applyFont="1" applyFill="1" applyBorder="1" applyAlignment="1">
      <alignment horizontal="left" vertical="center" wrapText="1"/>
    </xf>
    <xf numFmtId="49" fontId="23" fillId="90" borderId="80" xfId="0" applyNumberFormat="1" applyFont="1" applyFill="1" applyBorder="1" applyAlignment="1">
      <alignment horizontal="left" vertical="center" wrapText="1"/>
    </xf>
    <xf numFmtId="49" fontId="23" fillId="90" borderId="78" xfId="0" applyNumberFormat="1" applyFont="1" applyFill="1" applyBorder="1" applyAlignment="1">
      <alignment horizontal="left" vertical="center" wrapText="1"/>
    </xf>
    <xf numFmtId="49" fontId="23" fillId="90" borderId="77" xfId="0" applyNumberFormat="1" applyFont="1" applyFill="1" applyBorder="1" applyAlignment="1">
      <alignment horizontal="left" vertical="center" wrapText="1" indent="1"/>
    </xf>
    <xf numFmtId="49" fontId="23" fillId="90" borderId="78" xfId="0" applyNumberFormat="1" applyFont="1" applyFill="1" applyBorder="1" applyAlignment="1">
      <alignment horizontal="left" vertical="center" wrapText="1" indent="1"/>
    </xf>
    <xf numFmtId="49" fontId="154" fillId="91" borderId="81" xfId="0" applyNumberFormat="1" applyFont="1" applyFill="1" applyBorder="1" applyAlignment="1">
      <alignment horizontal="left" vertical="center" wrapText="1"/>
    </xf>
    <xf numFmtId="49" fontId="154" fillId="91" borderId="76" xfId="0" applyNumberFormat="1" applyFont="1" applyFill="1" applyBorder="1" applyAlignment="1">
      <alignment horizontal="left" vertical="center" wrapText="1"/>
    </xf>
    <xf numFmtId="0" fontId="5" fillId="3" borderId="65" xfId="3003" applyFont="1" applyFill="1" applyBorder="1" applyAlignment="1">
      <alignment horizontal="center" vertical="center"/>
    </xf>
    <xf numFmtId="0" fontId="5" fillId="0" borderId="84" xfId="3003" applyFont="1" applyBorder="1" applyAlignment="1">
      <alignment horizontal="center"/>
    </xf>
    <xf numFmtId="0" fontId="5" fillId="0" borderId="40" xfId="3003" applyFont="1" applyBorder="1" applyAlignment="1">
      <alignment horizontal="center"/>
    </xf>
    <xf numFmtId="0" fontId="5" fillId="3" borderId="82" xfId="3003" applyFont="1" applyFill="1" applyBorder="1" applyAlignment="1">
      <alignment horizontal="left" vertical="center"/>
    </xf>
    <xf numFmtId="0" fontId="5" fillId="3" borderId="83" xfId="3003" applyFont="1" applyFill="1" applyBorder="1" applyAlignment="1">
      <alignment horizontal="left" vertical="center"/>
    </xf>
    <xf numFmtId="0" fontId="5" fillId="3" borderId="79" xfId="3003" applyFont="1" applyFill="1" applyBorder="1" applyAlignment="1">
      <alignment horizontal="center" vertical="center"/>
    </xf>
    <xf numFmtId="0" fontId="5" fillId="3" borderId="71" xfId="3003" applyFont="1" applyFill="1" applyBorder="1" applyAlignment="1">
      <alignment horizontal="center" vertical="center"/>
    </xf>
    <xf numFmtId="0" fontId="5" fillId="2" borderId="0" xfId="3" applyFont="1" applyFill="1" applyAlignment="1">
      <alignment horizontal="center" vertical="center" wrapText="1"/>
    </xf>
    <xf numFmtId="0" fontId="21" fillId="0" borderId="4" xfId="0" quotePrefix="1" applyFont="1" applyBorder="1" applyAlignment="1">
      <alignment horizontal="left" vertical="center"/>
    </xf>
    <xf numFmtId="49" fontId="29" fillId="0" borderId="0" xfId="0" applyNumberFormat="1" applyFont="1" applyAlignment="1">
      <alignment horizontal="left" vertical="center" wrapText="1"/>
    </xf>
    <xf numFmtId="49" fontId="29" fillId="0" borderId="76" xfId="0" applyNumberFormat="1" applyFont="1" applyBorder="1" applyAlignment="1">
      <alignment horizontal="left" vertical="top" wrapText="1"/>
    </xf>
    <xf numFmtId="0" fontId="31" fillId="2" borderId="0" xfId="0" quotePrefix="1" applyFont="1" applyFill="1" applyAlignment="1">
      <alignment horizontal="left" vertical="top" wrapText="1"/>
    </xf>
    <xf numFmtId="0" fontId="31" fillId="0" borderId="0" xfId="0" applyFont="1" applyAlignment="1">
      <alignment horizontal="left" vertical="center" wrapText="1"/>
    </xf>
    <xf numFmtId="0" fontId="29" fillId="0" borderId="0" xfId="0" applyFont="1" applyAlignment="1">
      <alignment horizontal="left" vertical="center" wrapText="1"/>
    </xf>
    <xf numFmtId="0" fontId="31" fillId="2" borderId="0" xfId="0" applyFont="1" applyFill="1" applyAlignment="1">
      <alignment horizontal="left" vertical="top" wrapText="1"/>
    </xf>
    <xf numFmtId="0" fontId="31" fillId="0" borderId="0" xfId="0" quotePrefix="1" applyFont="1" applyAlignment="1">
      <alignment horizontal="left" vertical="top" wrapText="1"/>
    </xf>
    <xf numFmtId="49" fontId="29" fillId="0" borderId="76" xfId="0" applyNumberFormat="1" applyFont="1" applyBorder="1" applyAlignment="1">
      <alignment horizontal="left" wrapText="1"/>
    </xf>
    <xf numFmtId="0" fontId="31" fillId="0" borderId="76" xfId="0" applyFont="1" applyBorder="1" applyAlignment="1">
      <alignment horizontal="left" vertical="center" wrapText="1"/>
    </xf>
    <xf numFmtId="0" fontId="30" fillId="0" borderId="0" xfId="0" applyFont="1" applyAlignment="1">
      <alignment horizontal="left" vertical="center" wrapText="1"/>
    </xf>
    <xf numFmtId="49" fontId="31" fillId="0" borderId="0" xfId="0" applyNumberFormat="1" applyFont="1" applyAlignment="1">
      <alignment horizontal="left" vertical="top" wrapText="1"/>
    </xf>
    <xf numFmtId="49" fontId="32" fillId="0" borderId="0" xfId="0" applyNumberFormat="1" applyFont="1" applyAlignment="1">
      <alignment horizontal="left" vertical="top" wrapText="1"/>
    </xf>
    <xf numFmtId="0" fontId="37" fillId="0" borderId="0" xfId="0" applyFont="1" applyAlignment="1">
      <alignment horizontal="left" vertical="top" wrapText="1"/>
    </xf>
    <xf numFmtId="0" fontId="21" fillId="2" borderId="76" xfId="0" quotePrefix="1" applyFont="1" applyFill="1" applyBorder="1" applyAlignment="1">
      <alignment horizontal="left" vertical="center" wrapText="1"/>
    </xf>
    <xf numFmtId="0" fontId="6" fillId="2" borderId="0" xfId="0" quotePrefix="1" applyFont="1" applyFill="1" applyAlignment="1">
      <alignment horizontal="left" vertical="center" wrapText="1"/>
    </xf>
    <xf numFmtId="49" fontId="6" fillId="0" borderId="40" xfId="0" applyNumberFormat="1" applyFont="1" applyBorder="1" applyAlignment="1">
      <alignment horizontal="left" vertical="top" wrapText="1"/>
    </xf>
    <xf numFmtId="49" fontId="29" fillId="0" borderId="0" xfId="0" applyNumberFormat="1" applyFont="1" applyAlignment="1">
      <alignment horizontal="left" vertical="top" wrapText="1"/>
    </xf>
    <xf numFmtId="0" fontId="32" fillId="0" borderId="0" xfId="0" applyFont="1" applyAlignment="1">
      <alignment horizontal="left" vertical="center" wrapText="1"/>
    </xf>
    <xf numFmtId="0" fontId="21" fillId="0" borderId="2" xfId="0" quotePrefix="1" applyFont="1" applyBorder="1" applyAlignment="1">
      <alignment horizontal="left" vertical="center"/>
    </xf>
    <xf numFmtId="0" fontId="21" fillId="0" borderId="1" xfId="0" quotePrefix="1" applyFont="1" applyBorder="1" applyAlignment="1">
      <alignment horizontal="left" vertical="center"/>
    </xf>
    <xf numFmtId="0" fontId="31" fillId="0" borderId="0" xfId="0" quotePrefix="1" applyFont="1" applyAlignment="1">
      <alignment horizontal="left" vertical="center" wrapText="1"/>
    </xf>
    <xf numFmtId="0" fontId="31" fillId="0" borderId="76" xfId="0" applyFont="1" applyBorder="1" applyAlignment="1">
      <alignment horizontal="left" vertical="top" wrapText="1"/>
    </xf>
    <xf numFmtId="0" fontId="21" fillId="0" borderId="3" xfId="0" quotePrefix="1" applyFont="1" applyBorder="1" applyAlignment="1">
      <alignment horizontal="left" vertical="center"/>
    </xf>
    <xf numFmtId="0" fontId="31" fillId="0" borderId="76" xfId="0" quotePrefix="1" applyFont="1" applyBorder="1" applyAlignment="1">
      <alignment horizontal="left" vertical="center" wrapText="1"/>
    </xf>
  </cellXfs>
  <cellStyles count="3020">
    <cellStyle name="%" xfId="108" xr:uid="{00000000-0005-0000-0000-000000000000}"/>
    <cellStyle name="???????????" xfId="437" xr:uid="{00000000-0005-0000-0000-000001000000}"/>
    <cellStyle name="???????_2++" xfId="438" xr:uid="{00000000-0005-0000-0000-000002000000}"/>
    <cellStyle name="20 % - Akzent1" xfId="2084" hidden="1" xr:uid="{00000000-0005-0000-0000-000003000000}"/>
    <cellStyle name="20 % - Akzent1" xfId="2529" hidden="1" xr:uid="{00000000-0005-0000-0000-000004000000}"/>
    <cellStyle name="20 % - Akzent1" xfId="2955" hidden="1" xr:uid="{00000000-0005-0000-0000-000005000000}"/>
    <cellStyle name="20 % - Akzent1" xfId="2552" hidden="1" xr:uid="{00000000-0005-0000-0000-000006000000}"/>
    <cellStyle name="20 % - Akzent1" xfId="2978" hidden="1" xr:uid="{00000000-0005-0000-0000-000007000000}"/>
    <cellStyle name="20 % - Akzent1" xfId="1290" hidden="1" xr:uid="{00000000-0005-0000-0000-000008000000}"/>
    <cellStyle name="20 % - Akzent1" xfId="2107" hidden="1" xr:uid="{00000000-0005-0000-0000-000009000000}"/>
    <cellStyle name="20 % - Akzent1" xfId="1639" hidden="1" xr:uid="{00000000-0005-0000-0000-00000A000000}"/>
    <cellStyle name="20 % - Akzent1" xfId="1313" hidden="1" xr:uid="{00000000-0005-0000-0000-00000B000000}"/>
    <cellStyle name="20 % - Akzent1" xfId="1360" hidden="1" xr:uid="{00000000-0005-0000-0000-00000C000000}"/>
    <cellStyle name="20 % - Akzent1" xfId="1513" hidden="1" xr:uid="{00000000-0005-0000-0000-00000D000000}"/>
    <cellStyle name="20 % - Akzent1" xfId="448" hidden="1" xr:uid="{00000000-0005-0000-0000-00000E000000}"/>
    <cellStyle name="20 % - Akzent1 2" xfId="769" xr:uid="{00000000-0005-0000-0000-00000F000000}"/>
    <cellStyle name="20 % - Akzent1 3" xfId="639" xr:uid="{00000000-0005-0000-0000-000010000000}"/>
    <cellStyle name="20 % - Akzent2" xfId="1599" hidden="1" xr:uid="{00000000-0005-0000-0000-000011000000}"/>
    <cellStyle name="20 % - Akzent2" xfId="2532" hidden="1" xr:uid="{00000000-0005-0000-0000-000012000000}"/>
    <cellStyle name="20 % - Akzent2" xfId="2560" hidden="1" xr:uid="{00000000-0005-0000-0000-000013000000}"/>
    <cellStyle name="20 % - Akzent2" xfId="2958" hidden="1" xr:uid="{00000000-0005-0000-0000-000014000000}"/>
    <cellStyle name="20 % - Akzent2" xfId="2986" hidden="1" xr:uid="{00000000-0005-0000-0000-000015000000}"/>
    <cellStyle name="20 % - Akzent2" xfId="2146" hidden="1" xr:uid="{00000000-0005-0000-0000-000016000000}"/>
    <cellStyle name="20 % - Akzent2" xfId="2115" hidden="1" xr:uid="{00000000-0005-0000-0000-000017000000}"/>
    <cellStyle name="20 % - Akzent2" xfId="1321" hidden="1" xr:uid="{00000000-0005-0000-0000-000018000000}"/>
    <cellStyle name="20 % - Akzent2" xfId="1516" hidden="1" xr:uid="{00000000-0005-0000-0000-000019000000}"/>
    <cellStyle name="20 % - Akzent2" xfId="2087" hidden="1" xr:uid="{00000000-0005-0000-0000-00001A000000}"/>
    <cellStyle name="20 % - Akzent2" xfId="1293" hidden="1" xr:uid="{00000000-0005-0000-0000-00001B000000}"/>
    <cellStyle name="20 % - Akzent2" xfId="451" hidden="1" xr:uid="{00000000-0005-0000-0000-00001C000000}"/>
    <cellStyle name="20 % - Akzent2 2" xfId="770" xr:uid="{00000000-0005-0000-0000-00001D000000}"/>
    <cellStyle name="20 % - Akzent2 3" xfId="640" xr:uid="{00000000-0005-0000-0000-00001E000000}"/>
    <cellStyle name="20 % - Akzent3" xfId="2974" hidden="1" xr:uid="{00000000-0005-0000-0000-00001F000000}"/>
    <cellStyle name="20 % - Akzent3" xfId="2961" hidden="1" xr:uid="{00000000-0005-0000-0000-000020000000}"/>
    <cellStyle name="20 % - Akzent3" xfId="1309" hidden="1" xr:uid="{00000000-0005-0000-0000-000021000000}"/>
    <cellStyle name="20 % - Akzent3" xfId="1519" hidden="1" xr:uid="{00000000-0005-0000-0000-000022000000}"/>
    <cellStyle name="20 % - Akzent3" xfId="2090" hidden="1" xr:uid="{00000000-0005-0000-0000-000023000000}"/>
    <cellStyle name="20 % - Akzent3" xfId="2103" hidden="1" xr:uid="{00000000-0005-0000-0000-000024000000}"/>
    <cellStyle name="20 % - Akzent3" xfId="1425" hidden="1" xr:uid="{00000000-0005-0000-0000-000025000000}"/>
    <cellStyle name="20 % - Akzent3" xfId="2535" hidden="1" xr:uid="{00000000-0005-0000-0000-000026000000}"/>
    <cellStyle name="20 % - Akzent3" xfId="2548" hidden="1" xr:uid="{00000000-0005-0000-0000-000027000000}"/>
    <cellStyle name="20 % - Akzent3" xfId="2338" hidden="1" xr:uid="{00000000-0005-0000-0000-000028000000}"/>
    <cellStyle name="20 % - Akzent3" xfId="454" hidden="1" xr:uid="{00000000-0005-0000-0000-000029000000}"/>
    <cellStyle name="20 % - Akzent3" xfId="1296" hidden="1" xr:uid="{00000000-0005-0000-0000-00002A000000}"/>
    <cellStyle name="20 % - Akzent3 2" xfId="771" xr:uid="{00000000-0005-0000-0000-00002B000000}"/>
    <cellStyle name="20 % - Akzent3 3" xfId="641" xr:uid="{00000000-0005-0000-0000-00002C000000}"/>
    <cellStyle name="20 % - Akzent4" xfId="2490" hidden="1" xr:uid="{00000000-0005-0000-0000-00002D000000}"/>
    <cellStyle name="20 % - Akzent4" xfId="2964" hidden="1" xr:uid="{00000000-0005-0000-0000-00002E000000}"/>
    <cellStyle name="20 % - Akzent4" xfId="2989" hidden="1" xr:uid="{00000000-0005-0000-0000-00002F000000}"/>
    <cellStyle name="20 % - Akzent4" xfId="2538" hidden="1" xr:uid="{00000000-0005-0000-0000-000030000000}"/>
    <cellStyle name="20 % - Akzent4" xfId="2563" hidden="1" xr:uid="{00000000-0005-0000-0000-000031000000}"/>
    <cellStyle name="20 % - Akzent4" xfId="1359" hidden="1" xr:uid="{00000000-0005-0000-0000-000032000000}"/>
    <cellStyle name="20 % - Akzent4" xfId="1299" hidden="1" xr:uid="{00000000-0005-0000-0000-000033000000}"/>
    <cellStyle name="20 % - Akzent4" xfId="1324" hidden="1" xr:uid="{00000000-0005-0000-0000-000034000000}"/>
    <cellStyle name="20 % - Akzent4" xfId="457" hidden="1" xr:uid="{00000000-0005-0000-0000-000035000000}"/>
    <cellStyle name="20 % - Akzent4" xfId="1522" hidden="1" xr:uid="{00000000-0005-0000-0000-000036000000}"/>
    <cellStyle name="20 % - Akzent4" xfId="2093" hidden="1" xr:uid="{00000000-0005-0000-0000-000037000000}"/>
    <cellStyle name="20 % - Akzent4" xfId="2118" hidden="1" xr:uid="{00000000-0005-0000-0000-000038000000}"/>
    <cellStyle name="20 % - Akzent4 2" xfId="772" xr:uid="{00000000-0005-0000-0000-000039000000}"/>
    <cellStyle name="20 % - Akzent4 3" xfId="642" xr:uid="{00000000-0005-0000-0000-00003A000000}"/>
    <cellStyle name="20 % - Akzent5" xfId="2994" hidden="1" xr:uid="{00000000-0005-0000-0000-00003B000000}"/>
    <cellStyle name="20 % - Akzent5" xfId="2320" hidden="1" xr:uid="{00000000-0005-0000-0000-00003C000000}"/>
    <cellStyle name="20 % - Akzent5" xfId="2967" hidden="1" xr:uid="{00000000-0005-0000-0000-00003D000000}"/>
    <cellStyle name="20 % - Akzent5" xfId="2568" hidden="1" xr:uid="{00000000-0005-0000-0000-00003E000000}"/>
    <cellStyle name="20 % - Akzent5" xfId="2096" hidden="1" xr:uid="{00000000-0005-0000-0000-00003F000000}"/>
    <cellStyle name="20 % - Akzent5" xfId="2123" hidden="1" xr:uid="{00000000-0005-0000-0000-000040000000}"/>
    <cellStyle name="20 % - Akzent5" xfId="1563" hidden="1" xr:uid="{00000000-0005-0000-0000-000041000000}"/>
    <cellStyle name="20 % - Akzent5" xfId="2541" hidden="1" xr:uid="{00000000-0005-0000-0000-000042000000}"/>
    <cellStyle name="20 % - Akzent5" xfId="463" hidden="1" xr:uid="{00000000-0005-0000-0000-000043000000}"/>
    <cellStyle name="20 % - Akzent5" xfId="1302" hidden="1" xr:uid="{00000000-0005-0000-0000-000044000000}"/>
    <cellStyle name="20 % - Akzent5" xfId="1329" hidden="1" xr:uid="{00000000-0005-0000-0000-000045000000}"/>
    <cellStyle name="20 % - Akzent5" xfId="1528" hidden="1" xr:uid="{00000000-0005-0000-0000-000046000000}"/>
    <cellStyle name="20 % - Akzent5 2" xfId="773" xr:uid="{00000000-0005-0000-0000-000047000000}"/>
    <cellStyle name="20 % - Akzent5 3" xfId="643" xr:uid="{00000000-0005-0000-0000-000048000000}"/>
    <cellStyle name="20 % - Akzent6" xfId="2973" hidden="1" xr:uid="{00000000-0005-0000-0000-000049000000}"/>
    <cellStyle name="20 % - Akzent6" xfId="2970" hidden="1" xr:uid="{00000000-0005-0000-0000-00004A000000}"/>
    <cellStyle name="20 % - Akzent6" xfId="2544" hidden="1" xr:uid="{00000000-0005-0000-0000-00004B000000}"/>
    <cellStyle name="20 % - Akzent6" xfId="1407" hidden="1" xr:uid="{00000000-0005-0000-0000-00004C000000}"/>
    <cellStyle name="20 % - Akzent6" xfId="2102" hidden="1" xr:uid="{00000000-0005-0000-0000-00004D000000}"/>
    <cellStyle name="20 % - Akzent6" xfId="1308" hidden="1" xr:uid="{00000000-0005-0000-0000-00004E000000}"/>
    <cellStyle name="20 % - Akzent6" xfId="2508" hidden="1" xr:uid="{00000000-0005-0000-0000-00004F000000}"/>
    <cellStyle name="20 % - Akzent6" xfId="2547" hidden="1" xr:uid="{00000000-0005-0000-0000-000050000000}"/>
    <cellStyle name="20 % - Akzent6" xfId="2099" hidden="1" xr:uid="{00000000-0005-0000-0000-000051000000}"/>
    <cellStyle name="20 % - Akzent6" xfId="1531" hidden="1" xr:uid="{00000000-0005-0000-0000-000052000000}"/>
    <cellStyle name="20 % - Akzent6" xfId="466" hidden="1" xr:uid="{00000000-0005-0000-0000-000053000000}"/>
    <cellStyle name="20 % - Akzent6" xfId="1305" hidden="1" xr:uid="{00000000-0005-0000-0000-000054000000}"/>
    <cellStyle name="20 % - Akzent6 2" xfId="774" xr:uid="{00000000-0005-0000-0000-000055000000}"/>
    <cellStyle name="20 % - Akzent6 3" xfId="644" xr:uid="{00000000-0005-0000-0000-000056000000}"/>
    <cellStyle name="20% - Accent1 2" xfId="109" xr:uid="{00000000-0005-0000-0000-000057000000}"/>
    <cellStyle name="20% - Accent1 2 2" xfId="110" xr:uid="{00000000-0005-0000-0000-000058000000}"/>
    <cellStyle name="20% - Accent1 2 2 2" xfId="111" xr:uid="{00000000-0005-0000-0000-000059000000}"/>
    <cellStyle name="20% - Accent1 2 2 3" xfId="112" xr:uid="{00000000-0005-0000-0000-00005A000000}"/>
    <cellStyle name="20% - Accent1 2 3" xfId="478" xr:uid="{00000000-0005-0000-0000-00005B000000}"/>
    <cellStyle name="20% - Accent1 3" xfId="594" xr:uid="{00000000-0005-0000-0000-00005C000000}"/>
    <cellStyle name="20% - Accent2 2" xfId="113" xr:uid="{00000000-0005-0000-0000-00005D000000}"/>
    <cellStyle name="20% - Accent2 2 2" xfId="114" xr:uid="{00000000-0005-0000-0000-00005E000000}"/>
    <cellStyle name="20% - Accent2 2 2 2" xfId="115" xr:uid="{00000000-0005-0000-0000-00005F000000}"/>
    <cellStyle name="20% - Accent2 2 2 3" xfId="116" xr:uid="{00000000-0005-0000-0000-000060000000}"/>
    <cellStyle name="20% - Accent2 2 3" xfId="479" xr:uid="{00000000-0005-0000-0000-000061000000}"/>
    <cellStyle name="20% - Accent2 3" xfId="595" xr:uid="{00000000-0005-0000-0000-000062000000}"/>
    <cellStyle name="20% - Accent3 2" xfId="117" xr:uid="{00000000-0005-0000-0000-000063000000}"/>
    <cellStyle name="20% - Accent3 2 2" xfId="118" xr:uid="{00000000-0005-0000-0000-000064000000}"/>
    <cellStyle name="20% - Accent3 2 2 2" xfId="119" xr:uid="{00000000-0005-0000-0000-000065000000}"/>
    <cellStyle name="20% - Accent3 2 2 3" xfId="120" xr:uid="{00000000-0005-0000-0000-000066000000}"/>
    <cellStyle name="20% - Accent3 2 3" xfId="480" xr:uid="{00000000-0005-0000-0000-000067000000}"/>
    <cellStyle name="20% - Accent3 3" xfId="596" xr:uid="{00000000-0005-0000-0000-000068000000}"/>
    <cellStyle name="20% - Accent4 2" xfId="121" xr:uid="{00000000-0005-0000-0000-000069000000}"/>
    <cellStyle name="20% - Accent4 2 2" xfId="122" xr:uid="{00000000-0005-0000-0000-00006A000000}"/>
    <cellStyle name="20% - Accent4 2 2 2" xfId="123" xr:uid="{00000000-0005-0000-0000-00006B000000}"/>
    <cellStyle name="20% - Accent4 2 2 3" xfId="124" xr:uid="{00000000-0005-0000-0000-00006C000000}"/>
    <cellStyle name="20% - Accent4 2 3" xfId="462" xr:uid="{00000000-0005-0000-0000-00006D000000}"/>
    <cellStyle name="20% - Accent4 3" xfId="597" xr:uid="{00000000-0005-0000-0000-00006E000000}"/>
    <cellStyle name="20% - Accent5 2" xfId="125" xr:uid="{00000000-0005-0000-0000-00006F000000}"/>
    <cellStyle name="20% - Accent5 2 2" xfId="126" xr:uid="{00000000-0005-0000-0000-000070000000}"/>
    <cellStyle name="20% - Accent5 2 2 2" xfId="127" xr:uid="{00000000-0005-0000-0000-000071000000}"/>
    <cellStyle name="20% - Accent5 2 2 3" xfId="128" xr:uid="{00000000-0005-0000-0000-000072000000}"/>
    <cellStyle name="20% - Accent5 2 3" xfId="482" xr:uid="{00000000-0005-0000-0000-000073000000}"/>
    <cellStyle name="20% - Accent5 3" xfId="600" xr:uid="{00000000-0005-0000-0000-000074000000}"/>
    <cellStyle name="20% - Accent6 2" xfId="129" xr:uid="{00000000-0005-0000-0000-000075000000}"/>
    <cellStyle name="20% - Accent6 2 2" xfId="130" xr:uid="{00000000-0005-0000-0000-000076000000}"/>
    <cellStyle name="20% - Accent6 2 2 2" xfId="131" xr:uid="{00000000-0005-0000-0000-000077000000}"/>
    <cellStyle name="20% - Accent6 2 2 3" xfId="132" xr:uid="{00000000-0005-0000-0000-000078000000}"/>
    <cellStyle name="20% - Accent6 2 3" xfId="483" xr:uid="{00000000-0005-0000-0000-000079000000}"/>
    <cellStyle name="20% - Accent6 3" xfId="601" xr:uid="{00000000-0005-0000-0000-00007A000000}"/>
    <cellStyle name="20% - Akzent1" xfId="21" xr:uid="{00000000-0005-0000-0000-00007B000000}"/>
    <cellStyle name="20% - Akzent2" xfId="22" xr:uid="{00000000-0005-0000-0000-00007C000000}"/>
    <cellStyle name="20% - Akzent3" xfId="23" xr:uid="{00000000-0005-0000-0000-00007D000000}"/>
    <cellStyle name="20% - Akzent4" xfId="24" xr:uid="{00000000-0005-0000-0000-00007E000000}"/>
    <cellStyle name="20% - Akzent5" xfId="25" xr:uid="{00000000-0005-0000-0000-00007F000000}"/>
    <cellStyle name="20% - Akzent6" xfId="26" xr:uid="{00000000-0005-0000-0000-000080000000}"/>
    <cellStyle name="20% - Colore 1 2" xfId="27" xr:uid="{00000000-0005-0000-0000-000081000000}"/>
    <cellStyle name="20% - Colore 2 2" xfId="28" xr:uid="{00000000-0005-0000-0000-000082000000}"/>
    <cellStyle name="20% - Colore 3 2" xfId="29" xr:uid="{00000000-0005-0000-0000-000083000000}"/>
    <cellStyle name="20% - Colore 4 2" xfId="30" xr:uid="{00000000-0005-0000-0000-000084000000}"/>
    <cellStyle name="20% - Colore 5 2" xfId="31" xr:uid="{00000000-0005-0000-0000-000085000000}"/>
    <cellStyle name="20% - Colore 6 2" xfId="32" xr:uid="{00000000-0005-0000-0000-000086000000}"/>
    <cellStyle name="2x indented GHG Textfiels" xfId="101" xr:uid="{00000000-0005-0000-0000-000087000000}"/>
    <cellStyle name="2x indented GHG Textfiels 2" xfId="484" xr:uid="{00000000-0005-0000-0000-000088000000}"/>
    <cellStyle name="2x indented GHG Textfiels 2 2" xfId="485" xr:uid="{00000000-0005-0000-0000-000089000000}"/>
    <cellStyle name="2x indented GHG Textfiels 3" xfId="486" xr:uid="{00000000-0005-0000-0000-00008A000000}"/>
    <cellStyle name="2x indented GHG Textfiels 3 2" xfId="796" xr:uid="{00000000-0005-0000-0000-00008B000000}"/>
    <cellStyle name="2x indented GHG Textfiels 3 2 2" xfId="923" xr:uid="{00000000-0005-0000-0000-00008C000000}"/>
    <cellStyle name="2x indented GHG Textfiels 3 2 2 2" xfId="1138" xr:uid="{00000000-0005-0000-0000-00008D000000}"/>
    <cellStyle name="2x indented GHG Textfiels 3 2 2 2 2" xfId="1942" xr:uid="{00000000-0005-0000-0000-00008E000000}"/>
    <cellStyle name="2x indented GHG Textfiels 3 2 2 2 3" xfId="2383" xr:uid="{00000000-0005-0000-0000-00008F000000}"/>
    <cellStyle name="2x indented GHG Textfiels 3 2 2 2 4" xfId="2804" xr:uid="{00000000-0005-0000-0000-000090000000}"/>
    <cellStyle name="2x indented GHG Textfiels 3 2 2 3" xfId="1742" xr:uid="{00000000-0005-0000-0000-000091000000}"/>
    <cellStyle name="2x indented GHG Textfiels 3 2 2 4" xfId="2180" xr:uid="{00000000-0005-0000-0000-000092000000}"/>
    <cellStyle name="2x indented GHG Textfiels 3 2 2 5" xfId="2590" xr:uid="{00000000-0005-0000-0000-000093000000}"/>
    <cellStyle name="2x indented GHG Textfiels 3 2 3" xfId="1101" xr:uid="{00000000-0005-0000-0000-000094000000}"/>
    <cellStyle name="2x indented GHG Textfiels 3 2 3 2" xfId="1905" xr:uid="{00000000-0005-0000-0000-000095000000}"/>
    <cellStyle name="2x indented GHG Textfiels 3 2 3 3" xfId="2346" xr:uid="{00000000-0005-0000-0000-000096000000}"/>
    <cellStyle name="2x indented GHG Textfiels 3 2 3 4" xfId="2767" xr:uid="{00000000-0005-0000-0000-000097000000}"/>
    <cellStyle name="2x indented GHG Textfiels 3 2 4" xfId="1669" xr:uid="{00000000-0005-0000-0000-000098000000}"/>
    <cellStyle name="2x indented GHG Textfiels 3 2 5" xfId="1350" xr:uid="{00000000-0005-0000-0000-000099000000}"/>
    <cellStyle name="2x indented GHG Textfiels 3 3" xfId="745" xr:uid="{00000000-0005-0000-0000-00009A000000}"/>
    <cellStyle name="2x indented GHG Textfiels 3 3 2" xfId="1028" xr:uid="{00000000-0005-0000-0000-00009B000000}"/>
    <cellStyle name="2x indented GHG Textfiels 3 3 2 2" xfId="1243" xr:uid="{00000000-0005-0000-0000-00009C000000}"/>
    <cellStyle name="2x indented GHG Textfiels 3 3 2 2 2" xfId="2042" xr:uid="{00000000-0005-0000-0000-00009D000000}"/>
    <cellStyle name="2x indented GHG Textfiels 3 3 2 2 3" xfId="2485" xr:uid="{00000000-0005-0000-0000-00009E000000}"/>
    <cellStyle name="2x indented GHG Textfiels 3 3 2 2 4" xfId="2909" xr:uid="{00000000-0005-0000-0000-00009F000000}"/>
    <cellStyle name="2x indented GHG Textfiels 3 3 2 3" xfId="1841" xr:uid="{00000000-0005-0000-0000-0000A0000000}"/>
    <cellStyle name="2x indented GHG Textfiels 3 3 2 4" xfId="2282" xr:uid="{00000000-0005-0000-0000-0000A1000000}"/>
    <cellStyle name="2x indented GHG Textfiels 3 3 2 5" xfId="2695" xr:uid="{00000000-0005-0000-0000-0000A2000000}"/>
    <cellStyle name="2x indented GHG Textfiels 3 3 3" xfId="1030" xr:uid="{00000000-0005-0000-0000-0000A3000000}"/>
    <cellStyle name="2x indented GHG Textfiels 3 3 3 2" xfId="1245" xr:uid="{00000000-0005-0000-0000-0000A4000000}"/>
    <cellStyle name="2x indented GHG Textfiels 3 3 3 2 2" xfId="2044" xr:uid="{00000000-0005-0000-0000-0000A5000000}"/>
    <cellStyle name="2x indented GHG Textfiels 3 3 3 2 3" xfId="2487" xr:uid="{00000000-0005-0000-0000-0000A6000000}"/>
    <cellStyle name="2x indented GHG Textfiels 3 3 3 2 4" xfId="2911" xr:uid="{00000000-0005-0000-0000-0000A7000000}"/>
    <cellStyle name="2x indented GHG Textfiels 3 3 3 3" xfId="1843" xr:uid="{00000000-0005-0000-0000-0000A8000000}"/>
    <cellStyle name="2x indented GHG Textfiels 3 3 3 4" xfId="2284" xr:uid="{00000000-0005-0000-0000-0000A9000000}"/>
    <cellStyle name="2x indented GHG Textfiels 3 3 3 5" xfId="2697" xr:uid="{00000000-0005-0000-0000-0000AA000000}"/>
    <cellStyle name="2x indented GHG Textfiels 3 3 4" xfId="926" xr:uid="{00000000-0005-0000-0000-0000AB000000}"/>
    <cellStyle name="2x indented GHG Textfiels 3 3 4 2" xfId="1141" xr:uid="{00000000-0005-0000-0000-0000AC000000}"/>
    <cellStyle name="2x indented GHG Textfiels 3 3 4 2 2" xfId="1945" xr:uid="{00000000-0005-0000-0000-0000AD000000}"/>
    <cellStyle name="2x indented GHG Textfiels 3 3 4 2 3" xfId="2386" xr:uid="{00000000-0005-0000-0000-0000AE000000}"/>
    <cellStyle name="2x indented GHG Textfiels 3 3 4 2 4" xfId="2807" xr:uid="{00000000-0005-0000-0000-0000AF000000}"/>
    <cellStyle name="2x indented GHG Textfiels 3 3 4 3" xfId="1745" xr:uid="{00000000-0005-0000-0000-0000B0000000}"/>
    <cellStyle name="2x indented GHG Textfiels 3 3 4 4" xfId="2183" xr:uid="{00000000-0005-0000-0000-0000B1000000}"/>
    <cellStyle name="2x indented GHG Textfiels 3 3 4 5" xfId="2593" xr:uid="{00000000-0005-0000-0000-0000B2000000}"/>
    <cellStyle name="2x indented GHG Textfiels 3 3 5" xfId="1657" xr:uid="{00000000-0005-0000-0000-0000B3000000}"/>
    <cellStyle name="2x indented GHG Textfiels 3 3 6" xfId="2127" xr:uid="{00000000-0005-0000-0000-0000B4000000}"/>
    <cellStyle name="2x indented GHG Textfiels 3 3 7" xfId="1714" xr:uid="{00000000-0005-0000-0000-0000B5000000}"/>
    <cellStyle name="2x indented GHG Textfiels 3 4" xfId="1545" xr:uid="{00000000-0005-0000-0000-0000B6000000}"/>
    <cellStyle name="2x indented GHG Textfiels 3 5" xfId="2507" xr:uid="{00000000-0005-0000-0000-0000B7000000}"/>
    <cellStyle name="40 % - Akzent1" xfId="2956" hidden="1" xr:uid="{00000000-0005-0000-0000-0000B8000000}"/>
    <cellStyle name="40 % - Akzent1" xfId="2991" hidden="1" xr:uid="{00000000-0005-0000-0000-0000B9000000}"/>
    <cellStyle name="40 % - Akzent1" xfId="1696" hidden="1" xr:uid="{00000000-0005-0000-0000-0000BA000000}"/>
    <cellStyle name="40 % - Akzent1" xfId="2565" hidden="1" xr:uid="{00000000-0005-0000-0000-0000BB000000}"/>
    <cellStyle name="40 % - Akzent1" xfId="1371" hidden="1" xr:uid="{00000000-0005-0000-0000-0000BC000000}"/>
    <cellStyle name="40 % - Akzent1" xfId="2530" hidden="1" xr:uid="{00000000-0005-0000-0000-0000BD000000}"/>
    <cellStyle name="40 % - Akzent1" xfId="1326" hidden="1" xr:uid="{00000000-0005-0000-0000-0000BE000000}"/>
    <cellStyle name="40 % - Akzent1" xfId="449" hidden="1" xr:uid="{00000000-0005-0000-0000-0000BF000000}"/>
    <cellStyle name="40 % - Akzent1" xfId="1291" hidden="1" xr:uid="{00000000-0005-0000-0000-0000C0000000}"/>
    <cellStyle name="40 % - Akzent1" xfId="2120" hidden="1" xr:uid="{00000000-0005-0000-0000-0000C1000000}"/>
    <cellStyle name="40 % - Akzent1" xfId="1514" hidden="1" xr:uid="{00000000-0005-0000-0000-0000C2000000}"/>
    <cellStyle name="40 % - Akzent1" xfId="2085" hidden="1" xr:uid="{00000000-0005-0000-0000-0000C3000000}"/>
    <cellStyle name="40 % - Akzent1 2" xfId="775" xr:uid="{00000000-0005-0000-0000-0000C4000000}"/>
    <cellStyle name="40 % - Akzent1 3" xfId="645" xr:uid="{00000000-0005-0000-0000-0000C5000000}"/>
    <cellStyle name="40 % - Akzent2" xfId="2959" hidden="1" xr:uid="{00000000-0005-0000-0000-0000C6000000}"/>
    <cellStyle name="40 % - Akzent2" xfId="2988" hidden="1" xr:uid="{00000000-0005-0000-0000-0000C7000000}"/>
    <cellStyle name="40 % - Akzent2" xfId="1357" hidden="1" xr:uid="{00000000-0005-0000-0000-0000C8000000}"/>
    <cellStyle name="40 % - Akzent2" xfId="2562" hidden="1" xr:uid="{00000000-0005-0000-0000-0000C9000000}"/>
    <cellStyle name="40 % - Akzent2" xfId="1565" hidden="1" xr:uid="{00000000-0005-0000-0000-0000CA000000}"/>
    <cellStyle name="40 % - Akzent2" xfId="2533" hidden="1" xr:uid="{00000000-0005-0000-0000-0000CB000000}"/>
    <cellStyle name="40 % - Akzent2" xfId="1323" hidden="1" xr:uid="{00000000-0005-0000-0000-0000CC000000}"/>
    <cellStyle name="40 % - Akzent2" xfId="452" hidden="1" xr:uid="{00000000-0005-0000-0000-0000CD000000}"/>
    <cellStyle name="40 % - Akzent2" xfId="1294" hidden="1" xr:uid="{00000000-0005-0000-0000-0000CE000000}"/>
    <cellStyle name="40 % - Akzent2" xfId="2117" hidden="1" xr:uid="{00000000-0005-0000-0000-0000CF000000}"/>
    <cellStyle name="40 % - Akzent2" xfId="1517" hidden="1" xr:uid="{00000000-0005-0000-0000-0000D0000000}"/>
    <cellStyle name="40 % - Akzent2" xfId="2088" hidden="1" xr:uid="{00000000-0005-0000-0000-0000D1000000}"/>
    <cellStyle name="40 % - Akzent2 2" xfId="776" xr:uid="{00000000-0005-0000-0000-0000D2000000}"/>
    <cellStyle name="40 % - Akzent2 3" xfId="646" xr:uid="{00000000-0005-0000-0000-0000D3000000}"/>
    <cellStyle name="40 % - Akzent3" xfId="1297" hidden="1" xr:uid="{00000000-0005-0000-0000-0000D4000000}"/>
    <cellStyle name="40 % - Akzent3" xfId="2114" hidden="1" xr:uid="{00000000-0005-0000-0000-0000D5000000}"/>
    <cellStyle name="40 % - Akzent3" xfId="455" hidden="1" xr:uid="{00000000-0005-0000-0000-0000D6000000}"/>
    <cellStyle name="40 % - Akzent3" xfId="2091" hidden="1" xr:uid="{00000000-0005-0000-0000-0000D7000000}"/>
    <cellStyle name="40 % - Akzent3" xfId="1320" hidden="1" xr:uid="{00000000-0005-0000-0000-0000D8000000}"/>
    <cellStyle name="40 % - Akzent3" xfId="1424" hidden="1" xr:uid="{00000000-0005-0000-0000-0000D9000000}"/>
    <cellStyle name="40 % - Akzent3" xfId="2962" hidden="1" xr:uid="{00000000-0005-0000-0000-0000DA000000}"/>
    <cellStyle name="40 % - Akzent3" xfId="2559" hidden="1" xr:uid="{00000000-0005-0000-0000-0000DB000000}"/>
    <cellStyle name="40 % - Akzent3" xfId="1520" hidden="1" xr:uid="{00000000-0005-0000-0000-0000DC000000}"/>
    <cellStyle name="40 % - Akzent3" xfId="2536" hidden="1" xr:uid="{00000000-0005-0000-0000-0000DD000000}"/>
    <cellStyle name="40 % - Akzent3" xfId="2985" hidden="1" xr:uid="{00000000-0005-0000-0000-0000DE000000}"/>
    <cellStyle name="40 % - Akzent3" xfId="2412" hidden="1" xr:uid="{00000000-0005-0000-0000-0000DF000000}"/>
    <cellStyle name="40 % - Akzent3 2" xfId="777" xr:uid="{00000000-0005-0000-0000-0000E0000000}"/>
    <cellStyle name="40 % - Akzent3 3" xfId="647" xr:uid="{00000000-0005-0000-0000-0000E1000000}"/>
    <cellStyle name="40 % - Akzent4" xfId="1300" hidden="1" xr:uid="{00000000-0005-0000-0000-0000E2000000}"/>
    <cellStyle name="40 % - Akzent4" xfId="2109" hidden="1" xr:uid="{00000000-0005-0000-0000-0000E3000000}"/>
    <cellStyle name="40 % - Akzent4" xfId="458" hidden="1" xr:uid="{00000000-0005-0000-0000-0000E4000000}"/>
    <cellStyle name="40 % - Akzent4" xfId="2094" hidden="1" xr:uid="{00000000-0005-0000-0000-0000E5000000}"/>
    <cellStyle name="40 % - Akzent4" xfId="1315" hidden="1" xr:uid="{00000000-0005-0000-0000-0000E6000000}"/>
    <cellStyle name="40 % - Akzent4" xfId="1358" hidden="1" xr:uid="{00000000-0005-0000-0000-0000E7000000}"/>
    <cellStyle name="40 % - Akzent4" xfId="2965" hidden="1" xr:uid="{00000000-0005-0000-0000-0000E8000000}"/>
    <cellStyle name="40 % - Akzent4" xfId="2554" hidden="1" xr:uid="{00000000-0005-0000-0000-0000E9000000}"/>
    <cellStyle name="40 % - Akzent4" xfId="1523" hidden="1" xr:uid="{00000000-0005-0000-0000-0000EA000000}"/>
    <cellStyle name="40 % - Akzent4" xfId="2539" hidden="1" xr:uid="{00000000-0005-0000-0000-0000EB000000}"/>
    <cellStyle name="40 % - Akzent4" xfId="2980" hidden="1" xr:uid="{00000000-0005-0000-0000-0000EC000000}"/>
    <cellStyle name="40 % - Akzent4" xfId="2287" hidden="1" xr:uid="{00000000-0005-0000-0000-0000ED000000}"/>
    <cellStyle name="40 % - Akzent4 2" xfId="778" xr:uid="{00000000-0005-0000-0000-0000EE000000}"/>
    <cellStyle name="40 % - Akzent4 3" xfId="648" xr:uid="{00000000-0005-0000-0000-0000EF000000}"/>
    <cellStyle name="40 % - Akzent5" xfId="2112" hidden="1" xr:uid="{00000000-0005-0000-0000-0000F0000000}"/>
    <cellStyle name="40 % - Akzent5" xfId="2374" hidden="1" xr:uid="{00000000-0005-0000-0000-0000F1000000}"/>
    <cellStyle name="40 % - Akzent5" xfId="2968" hidden="1" xr:uid="{00000000-0005-0000-0000-0000F2000000}"/>
    <cellStyle name="40 % - Akzent5" xfId="464" hidden="1" xr:uid="{00000000-0005-0000-0000-0000F3000000}"/>
    <cellStyle name="40 % - Akzent5" xfId="2557" hidden="1" xr:uid="{00000000-0005-0000-0000-0000F4000000}"/>
    <cellStyle name="40 % - Akzent5" xfId="2983" hidden="1" xr:uid="{00000000-0005-0000-0000-0000F5000000}"/>
    <cellStyle name="40 % - Akzent5" xfId="2097" hidden="1" xr:uid="{00000000-0005-0000-0000-0000F6000000}"/>
    <cellStyle name="40 % - Akzent5" xfId="1529" hidden="1" xr:uid="{00000000-0005-0000-0000-0000F7000000}"/>
    <cellStyle name="40 % - Akzent5" xfId="1409" hidden="1" xr:uid="{00000000-0005-0000-0000-0000F8000000}"/>
    <cellStyle name="40 % - Akzent5" xfId="1303" hidden="1" xr:uid="{00000000-0005-0000-0000-0000F9000000}"/>
    <cellStyle name="40 % - Akzent5" xfId="1318" hidden="1" xr:uid="{00000000-0005-0000-0000-0000FA000000}"/>
    <cellStyle name="40 % - Akzent5" xfId="2542" hidden="1" xr:uid="{00000000-0005-0000-0000-0000FB000000}"/>
    <cellStyle name="40 % - Akzent5 2" xfId="779" xr:uid="{00000000-0005-0000-0000-0000FC000000}"/>
    <cellStyle name="40 % - Akzent5 3" xfId="649" xr:uid="{00000000-0005-0000-0000-0000FD000000}"/>
    <cellStyle name="40 % - Akzent6" xfId="2984" hidden="1" xr:uid="{00000000-0005-0000-0000-0000FE000000}"/>
    <cellStyle name="40 % - Akzent6" xfId="2971" hidden="1" xr:uid="{00000000-0005-0000-0000-0000FF000000}"/>
    <cellStyle name="40 % - Akzent6" xfId="2558" hidden="1" xr:uid="{00000000-0005-0000-0000-000000010000}"/>
    <cellStyle name="40 % - Akzent6" xfId="2304" hidden="1" xr:uid="{00000000-0005-0000-0000-000001010000}"/>
    <cellStyle name="40 % - Akzent6" xfId="2100" hidden="1" xr:uid="{00000000-0005-0000-0000-000002010000}"/>
    <cellStyle name="40 % - Akzent6" xfId="2113" hidden="1" xr:uid="{00000000-0005-0000-0000-000003010000}"/>
    <cellStyle name="40 % - Akzent6" xfId="1406" hidden="1" xr:uid="{00000000-0005-0000-0000-000004010000}"/>
    <cellStyle name="40 % - Akzent6" xfId="2545" hidden="1" xr:uid="{00000000-0005-0000-0000-000005010000}"/>
    <cellStyle name="40 % - Akzent6" xfId="467" hidden="1" xr:uid="{00000000-0005-0000-0000-000006010000}"/>
    <cellStyle name="40 % - Akzent6" xfId="1306" hidden="1" xr:uid="{00000000-0005-0000-0000-000007010000}"/>
    <cellStyle name="40 % - Akzent6" xfId="1319" hidden="1" xr:uid="{00000000-0005-0000-0000-000008010000}"/>
    <cellStyle name="40 % - Akzent6" xfId="1532" hidden="1" xr:uid="{00000000-0005-0000-0000-000009010000}"/>
    <cellStyle name="40 % - Akzent6 2" xfId="780" xr:uid="{00000000-0005-0000-0000-00000A010000}"/>
    <cellStyle name="40 % - Akzent6 3" xfId="650" xr:uid="{00000000-0005-0000-0000-00000B010000}"/>
    <cellStyle name="40% - Accent1 2" xfId="133" xr:uid="{00000000-0005-0000-0000-00000C010000}"/>
    <cellStyle name="40% - Accent1 2 2" xfId="134" xr:uid="{00000000-0005-0000-0000-00000D010000}"/>
    <cellStyle name="40% - Accent1 2 2 2" xfId="135" xr:uid="{00000000-0005-0000-0000-00000E010000}"/>
    <cellStyle name="40% - Accent1 2 2 3" xfId="136" xr:uid="{00000000-0005-0000-0000-00000F010000}"/>
    <cellStyle name="40% - Accent1 2 3" xfId="487" xr:uid="{00000000-0005-0000-0000-000010010000}"/>
    <cellStyle name="40% - Accent1 3" xfId="602" xr:uid="{00000000-0005-0000-0000-000011010000}"/>
    <cellStyle name="40% - Accent2 2" xfId="137" xr:uid="{00000000-0005-0000-0000-000012010000}"/>
    <cellStyle name="40% - Accent2 2 2" xfId="138" xr:uid="{00000000-0005-0000-0000-000013010000}"/>
    <cellStyle name="40% - Accent2 2 2 2" xfId="139" xr:uid="{00000000-0005-0000-0000-000014010000}"/>
    <cellStyle name="40% - Accent2 2 2 3" xfId="140" xr:uid="{00000000-0005-0000-0000-000015010000}"/>
    <cellStyle name="40% - Accent2 2 3" xfId="488" xr:uid="{00000000-0005-0000-0000-000016010000}"/>
    <cellStyle name="40% - Accent2 3" xfId="603" xr:uid="{00000000-0005-0000-0000-000017010000}"/>
    <cellStyle name="40% - Accent3 2" xfId="141" xr:uid="{00000000-0005-0000-0000-000018010000}"/>
    <cellStyle name="40% - Accent3 2 2" xfId="142" xr:uid="{00000000-0005-0000-0000-000019010000}"/>
    <cellStyle name="40% - Accent3 2 2 2" xfId="143" xr:uid="{00000000-0005-0000-0000-00001A010000}"/>
    <cellStyle name="40% - Accent3 2 2 3" xfId="144" xr:uid="{00000000-0005-0000-0000-00001B010000}"/>
    <cellStyle name="40% - Accent3 2 3" xfId="489" xr:uid="{00000000-0005-0000-0000-00001C010000}"/>
    <cellStyle name="40% - Accent3 3" xfId="604" xr:uid="{00000000-0005-0000-0000-00001D010000}"/>
    <cellStyle name="40% - Accent4 2" xfId="145" xr:uid="{00000000-0005-0000-0000-00001E010000}"/>
    <cellStyle name="40% - Accent4 2 2" xfId="146" xr:uid="{00000000-0005-0000-0000-00001F010000}"/>
    <cellStyle name="40% - Accent4 2 2 2" xfId="147" xr:uid="{00000000-0005-0000-0000-000020010000}"/>
    <cellStyle name="40% - Accent4 2 2 3" xfId="148" xr:uid="{00000000-0005-0000-0000-000021010000}"/>
    <cellStyle name="40% - Accent4 2 3" xfId="490" xr:uid="{00000000-0005-0000-0000-000022010000}"/>
    <cellStyle name="40% - Accent4 3" xfId="605" xr:uid="{00000000-0005-0000-0000-000023010000}"/>
    <cellStyle name="40% - Accent5 2" xfId="149" xr:uid="{00000000-0005-0000-0000-000024010000}"/>
    <cellStyle name="40% - Accent5 2 2" xfId="150" xr:uid="{00000000-0005-0000-0000-000025010000}"/>
    <cellStyle name="40% - Accent5 2 2 2" xfId="151" xr:uid="{00000000-0005-0000-0000-000026010000}"/>
    <cellStyle name="40% - Accent5 2 2 3" xfId="152" xr:uid="{00000000-0005-0000-0000-000027010000}"/>
    <cellStyle name="40% - Accent5 2 3" xfId="491" xr:uid="{00000000-0005-0000-0000-000028010000}"/>
    <cellStyle name="40% - Accent5 3" xfId="606" xr:uid="{00000000-0005-0000-0000-000029010000}"/>
    <cellStyle name="40% - Accent6 2" xfId="153" xr:uid="{00000000-0005-0000-0000-00002A010000}"/>
    <cellStyle name="40% - Accent6 2 2" xfId="154" xr:uid="{00000000-0005-0000-0000-00002B010000}"/>
    <cellStyle name="40% - Accent6 2 2 2" xfId="155" xr:uid="{00000000-0005-0000-0000-00002C010000}"/>
    <cellStyle name="40% - Accent6 2 2 3" xfId="156" xr:uid="{00000000-0005-0000-0000-00002D010000}"/>
    <cellStyle name="40% - Accent6 2 3" xfId="492" xr:uid="{00000000-0005-0000-0000-00002E010000}"/>
    <cellStyle name="40% - Accent6 3" xfId="607" xr:uid="{00000000-0005-0000-0000-00002F010000}"/>
    <cellStyle name="40% - Akzent1" xfId="33" xr:uid="{00000000-0005-0000-0000-000030010000}"/>
    <cellStyle name="40% - Akzent2" xfId="34" xr:uid="{00000000-0005-0000-0000-000031010000}"/>
    <cellStyle name="40% - Akzent3" xfId="35" xr:uid="{00000000-0005-0000-0000-000032010000}"/>
    <cellStyle name="40% - Akzent4" xfId="36" xr:uid="{00000000-0005-0000-0000-000033010000}"/>
    <cellStyle name="40% - Akzent5" xfId="37" xr:uid="{00000000-0005-0000-0000-000034010000}"/>
    <cellStyle name="40% - Akzent6" xfId="38" xr:uid="{00000000-0005-0000-0000-000035010000}"/>
    <cellStyle name="40% - Colore 1 2" xfId="39" xr:uid="{00000000-0005-0000-0000-000036010000}"/>
    <cellStyle name="40% - Colore 2 2" xfId="40" xr:uid="{00000000-0005-0000-0000-000037010000}"/>
    <cellStyle name="40% - Colore 3 2" xfId="41" xr:uid="{00000000-0005-0000-0000-000038010000}"/>
    <cellStyle name="40% - Colore 4 2" xfId="42" xr:uid="{00000000-0005-0000-0000-000039010000}"/>
    <cellStyle name="40% - Colore 5 2" xfId="43" xr:uid="{00000000-0005-0000-0000-00003A010000}"/>
    <cellStyle name="40% - Colore 6 2" xfId="44" xr:uid="{00000000-0005-0000-0000-00003B010000}"/>
    <cellStyle name="5x indented GHG Textfiels" xfId="100" xr:uid="{00000000-0005-0000-0000-00003C010000}"/>
    <cellStyle name="5x indented GHG Textfiels 2" xfId="157" xr:uid="{00000000-0005-0000-0000-00003D010000}"/>
    <cellStyle name="5x indented GHG Textfiels 2 2" xfId="494" xr:uid="{00000000-0005-0000-0000-00003E010000}"/>
    <cellStyle name="5x indented GHG Textfiels 2 3" xfId="493" xr:uid="{00000000-0005-0000-0000-00003F010000}"/>
    <cellStyle name="5x indented GHG Textfiels 3" xfId="495" xr:uid="{00000000-0005-0000-0000-000040010000}"/>
    <cellStyle name="5x indented GHG Textfiels 3 2" xfId="797" xr:uid="{00000000-0005-0000-0000-000041010000}"/>
    <cellStyle name="5x indented GHG Textfiels 3 2 2" xfId="1670" xr:uid="{00000000-0005-0000-0000-000042010000}"/>
    <cellStyle name="5x indented GHG Textfiels 3 2 3" xfId="1597" xr:uid="{00000000-0005-0000-0000-000043010000}"/>
    <cellStyle name="5x indented GHG Textfiels 3 3" xfId="746" xr:uid="{00000000-0005-0000-0000-000044010000}"/>
    <cellStyle name="5x indented GHG Textfiels 3 3 2" xfId="1029" xr:uid="{00000000-0005-0000-0000-000045010000}"/>
    <cellStyle name="5x indented GHG Textfiels 3 3 2 2" xfId="1244" xr:uid="{00000000-0005-0000-0000-000046010000}"/>
    <cellStyle name="5x indented GHG Textfiels 3 3 2 2 2" xfId="2043" xr:uid="{00000000-0005-0000-0000-000047010000}"/>
    <cellStyle name="5x indented GHG Textfiels 3 3 2 2 3" xfId="2486" xr:uid="{00000000-0005-0000-0000-000048010000}"/>
    <cellStyle name="5x indented GHG Textfiels 3 3 2 2 4" xfId="2910" xr:uid="{00000000-0005-0000-0000-000049010000}"/>
    <cellStyle name="5x indented GHG Textfiels 3 3 2 3" xfId="1842" xr:uid="{00000000-0005-0000-0000-00004A010000}"/>
    <cellStyle name="5x indented GHG Textfiels 3 3 2 4" xfId="2283" xr:uid="{00000000-0005-0000-0000-00004B010000}"/>
    <cellStyle name="5x indented GHG Textfiels 3 3 2 5" xfId="2696" xr:uid="{00000000-0005-0000-0000-00004C010000}"/>
    <cellStyle name="5x indented GHG Textfiels 3 3 3" xfId="976" xr:uid="{00000000-0005-0000-0000-00004D010000}"/>
    <cellStyle name="5x indented GHG Textfiels 3 3 3 2" xfId="1191" xr:uid="{00000000-0005-0000-0000-00004E010000}"/>
    <cellStyle name="5x indented GHG Textfiels 3 3 3 2 2" xfId="1992" xr:uid="{00000000-0005-0000-0000-00004F010000}"/>
    <cellStyle name="5x indented GHG Textfiels 3 3 3 2 3" xfId="2434" xr:uid="{00000000-0005-0000-0000-000050010000}"/>
    <cellStyle name="5x indented GHG Textfiels 3 3 3 2 4" xfId="2857" xr:uid="{00000000-0005-0000-0000-000051010000}"/>
    <cellStyle name="5x indented GHG Textfiels 3 3 3 3" xfId="1791" xr:uid="{00000000-0005-0000-0000-000052010000}"/>
    <cellStyle name="5x indented GHG Textfiels 3 3 3 4" xfId="2231" xr:uid="{00000000-0005-0000-0000-000053010000}"/>
    <cellStyle name="5x indented GHG Textfiels 3 3 3 5" xfId="2643" xr:uid="{00000000-0005-0000-0000-000054010000}"/>
    <cellStyle name="5x indented GHG Textfiels 3 3 4" xfId="1060" xr:uid="{00000000-0005-0000-0000-000055010000}"/>
    <cellStyle name="5x indented GHG Textfiels 3 3 4 2" xfId="1275" xr:uid="{00000000-0005-0000-0000-000056010000}"/>
    <cellStyle name="5x indented GHG Textfiels 3 3 4 2 2" xfId="2071" xr:uid="{00000000-0005-0000-0000-000057010000}"/>
    <cellStyle name="5x indented GHG Textfiels 3 3 4 2 3" xfId="2517" xr:uid="{00000000-0005-0000-0000-000058010000}"/>
    <cellStyle name="5x indented GHG Textfiels 3 3 4 2 4" xfId="2941" xr:uid="{00000000-0005-0000-0000-000059010000}"/>
    <cellStyle name="5x indented GHG Textfiels 3 3 4 3" xfId="1871" xr:uid="{00000000-0005-0000-0000-00005A010000}"/>
    <cellStyle name="5x indented GHG Textfiels 3 3 4 4" xfId="2313" xr:uid="{00000000-0005-0000-0000-00005B010000}"/>
    <cellStyle name="5x indented GHG Textfiels 3 3 4 5" xfId="2727" xr:uid="{00000000-0005-0000-0000-00005C010000}"/>
    <cellStyle name="5x indented GHG Textfiels 3 3 5" xfId="1097" xr:uid="{00000000-0005-0000-0000-00005D010000}"/>
    <cellStyle name="5x indented GHG Textfiels 3 3 5 2" xfId="1901" xr:uid="{00000000-0005-0000-0000-00005E010000}"/>
    <cellStyle name="5x indented GHG Textfiels 3 3 5 3" xfId="2763" xr:uid="{00000000-0005-0000-0000-00005F010000}"/>
    <cellStyle name="5x indented GHG Textfiels 3 3 6" xfId="1658" xr:uid="{00000000-0005-0000-0000-000060010000}"/>
    <cellStyle name="5x indented GHG Textfiels 3 3 7" xfId="2128" xr:uid="{00000000-0005-0000-0000-000061010000}"/>
    <cellStyle name="5x indented GHG Textfiels 3 3 8" xfId="1713" xr:uid="{00000000-0005-0000-0000-000062010000}"/>
    <cellStyle name="5x indented GHG Textfiels 3 4" xfId="1550" xr:uid="{00000000-0005-0000-0000-000063010000}"/>
    <cellStyle name="5x indented GHG Textfiels 3 5" xfId="1546" xr:uid="{00000000-0005-0000-0000-000064010000}"/>
    <cellStyle name="5x indented GHG Textfiels_Table 4(II)" xfId="586" xr:uid="{00000000-0005-0000-0000-000065010000}"/>
    <cellStyle name="60 % - Akzent1" xfId="2981" hidden="1" xr:uid="{00000000-0005-0000-0000-000066010000}"/>
    <cellStyle name="60 % - Akzent1" xfId="1316" hidden="1" xr:uid="{00000000-0005-0000-0000-000067010000}"/>
    <cellStyle name="60 % - Akzent1" xfId="2555" hidden="1" xr:uid="{00000000-0005-0000-0000-000068010000}"/>
    <cellStyle name="60 % - Akzent1" xfId="2339" hidden="1" xr:uid="{00000000-0005-0000-0000-000069010000}"/>
    <cellStyle name="60 % - Akzent1" xfId="1292" hidden="1" xr:uid="{00000000-0005-0000-0000-00006A010000}"/>
    <cellStyle name="60 % - Akzent1" xfId="1665" hidden="1" xr:uid="{00000000-0005-0000-0000-00006B010000}"/>
    <cellStyle name="60 % - Akzent1" xfId="1515" hidden="1" xr:uid="{00000000-0005-0000-0000-00006C010000}"/>
    <cellStyle name="60 % - Akzent1" xfId="2086" hidden="1" xr:uid="{00000000-0005-0000-0000-00006D010000}"/>
    <cellStyle name="60 % - Akzent1" xfId="2110" hidden="1" xr:uid="{00000000-0005-0000-0000-00006E010000}"/>
    <cellStyle name="60 % - Akzent1" xfId="2957" hidden="1" xr:uid="{00000000-0005-0000-0000-00006F010000}"/>
    <cellStyle name="60 % - Akzent1" xfId="2531" hidden="1" xr:uid="{00000000-0005-0000-0000-000070010000}"/>
    <cellStyle name="60 % - Akzent1" xfId="450" hidden="1" xr:uid="{00000000-0005-0000-0000-000071010000}"/>
    <cellStyle name="60 % - Akzent1 2" xfId="781" xr:uid="{00000000-0005-0000-0000-000072010000}"/>
    <cellStyle name="60 % - Akzent1 3" xfId="651" xr:uid="{00000000-0005-0000-0000-000073010000}"/>
    <cellStyle name="60 % - Akzent2" xfId="2960" hidden="1" xr:uid="{00000000-0005-0000-0000-000074010000}"/>
    <cellStyle name="60 % - Akzent2" xfId="2979" hidden="1" xr:uid="{00000000-0005-0000-0000-000075010000}"/>
    <cellStyle name="60 % - Akzent2" xfId="1560" hidden="1" xr:uid="{00000000-0005-0000-0000-000076010000}"/>
    <cellStyle name="60 % - Akzent2" xfId="2553" hidden="1" xr:uid="{00000000-0005-0000-0000-000077010000}"/>
    <cellStyle name="60 % - Akzent2" xfId="1426" hidden="1" xr:uid="{00000000-0005-0000-0000-000078010000}"/>
    <cellStyle name="60 % - Akzent2" xfId="2534" hidden="1" xr:uid="{00000000-0005-0000-0000-000079010000}"/>
    <cellStyle name="60 % - Akzent2" xfId="1314" hidden="1" xr:uid="{00000000-0005-0000-0000-00007A010000}"/>
    <cellStyle name="60 % - Akzent2" xfId="453" hidden="1" xr:uid="{00000000-0005-0000-0000-00007B010000}"/>
    <cellStyle name="60 % - Akzent2" xfId="1295" hidden="1" xr:uid="{00000000-0005-0000-0000-00007C010000}"/>
    <cellStyle name="60 % - Akzent2" xfId="2108" hidden="1" xr:uid="{00000000-0005-0000-0000-00007D010000}"/>
    <cellStyle name="60 % - Akzent2" xfId="1518" hidden="1" xr:uid="{00000000-0005-0000-0000-00007E010000}"/>
    <cellStyle name="60 % - Akzent2" xfId="2089" hidden="1" xr:uid="{00000000-0005-0000-0000-00007F010000}"/>
    <cellStyle name="60 % - Akzent2 2" xfId="782" xr:uid="{00000000-0005-0000-0000-000080010000}"/>
    <cellStyle name="60 % - Akzent2 3" xfId="652" xr:uid="{00000000-0005-0000-0000-000081010000}"/>
    <cellStyle name="60 % - Akzent3" xfId="2963" hidden="1" xr:uid="{00000000-0005-0000-0000-000082010000}"/>
    <cellStyle name="60 % - Akzent3" xfId="2993" hidden="1" xr:uid="{00000000-0005-0000-0000-000083010000}"/>
    <cellStyle name="60 % - Akzent3" xfId="2209" hidden="1" xr:uid="{00000000-0005-0000-0000-000084010000}"/>
    <cellStyle name="60 % - Akzent3" xfId="2567" hidden="1" xr:uid="{00000000-0005-0000-0000-000085010000}"/>
    <cellStyle name="60 % - Akzent3" xfId="1423" hidden="1" xr:uid="{00000000-0005-0000-0000-000086010000}"/>
    <cellStyle name="60 % - Akzent3" xfId="2537" hidden="1" xr:uid="{00000000-0005-0000-0000-000087010000}"/>
    <cellStyle name="60 % - Akzent3" xfId="1328" hidden="1" xr:uid="{00000000-0005-0000-0000-000088010000}"/>
    <cellStyle name="60 % - Akzent3" xfId="456" hidden="1" xr:uid="{00000000-0005-0000-0000-000089010000}"/>
    <cellStyle name="60 % - Akzent3" xfId="1298" hidden="1" xr:uid="{00000000-0005-0000-0000-00008A010000}"/>
    <cellStyle name="60 % - Akzent3" xfId="2122" hidden="1" xr:uid="{00000000-0005-0000-0000-00008B010000}"/>
    <cellStyle name="60 % - Akzent3" xfId="1521" hidden="1" xr:uid="{00000000-0005-0000-0000-00008C010000}"/>
    <cellStyle name="60 % - Akzent3" xfId="2092" hidden="1" xr:uid="{00000000-0005-0000-0000-00008D010000}"/>
    <cellStyle name="60 % - Akzent3 2" xfId="783" xr:uid="{00000000-0005-0000-0000-00008E010000}"/>
    <cellStyle name="60 % - Akzent3 3" xfId="653" xr:uid="{00000000-0005-0000-0000-00008F010000}"/>
    <cellStyle name="60 % - Akzent4" xfId="2966" hidden="1" xr:uid="{00000000-0005-0000-0000-000090010000}"/>
    <cellStyle name="60 % - Akzent4" xfId="2976" hidden="1" xr:uid="{00000000-0005-0000-0000-000091010000}"/>
    <cellStyle name="60 % - Akzent4" xfId="1544" hidden="1" xr:uid="{00000000-0005-0000-0000-000092010000}"/>
    <cellStyle name="60 % - Akzent4" xfId="2550" hidden="1" xr:uid="{00000000-0005-0000-0000-000093010000}"/>
    <cellStyle name="60 % - Akzent4" xfId="1663" hidden="1" xr:uid="{00000000-0005-0000-0000-000094010000}"/>
    <cellStyle name="60 % - Akzent4" xfId="2540" hidden="1" xr:uid="{00000000-0005-0000-0000-000095010000}"/>
    <cellStyle name="60 % - Akzent4" xfId="1311" hidden="1" xr:uid="{00000000-0005-0000-0000-000096010000}"/>
    <cellStyle name="60 % - Akzent4" xfId="461" hidden="1" xr:uid="{00000000-0005-0000-0000-000097010000}"/>
    <cellStyle name="60 % - Akzent4" xfId="1301" hidden="1" xr:uid="{00000000-0005-0000-0000-000098010000}"/>
    <cellStyle name="60 % - Akzent4" xfId="2105" hidden="1" xr:uid="{00000000-0005-0000-0000-000099010000}"/>
    <cellStyle name="60 % - Akzent4" xfId="1526" hidden="1" xr:uid="{00000000-0005-0000-0000-00009A010000}"/>
    <cellStyle name="60 % - Akzent4" xfId="2095" hidden="1" xr:uid="{00000000-0005-0000-0000-00009B010000}"/>
    <cellStyle name="60 % - Akzent4 2" xfId="784" xr:uid="{00000000-0005-0000-0000-00009C010000}"/>
    <cellStyle name="60 % - Akzent4 3" xfId="654" xr:uid="{00000000-0005-0000-0000-00009D010000}"/>
    <cellStyle name="60 % - Akzent5" xfId="2969" hidden="1" xr:uid="{00000000-0005-0000-0000-00009E010000}"/>
    <cellStyle name="60 % - Akzent5" xfId="2987" hidden="1" xr:uid="{00000000-0005-0000-0000-00009F010000}"/>
    <cellStyle name="60 % - Akzent5" xfId="2171" hidden="1" xr:uid="{00000000-0005-0000-0000-0000A0010000}"/>
    <cellStyle name="60 % - Akzent5" xfId="2561" hidden="1" xr:uid="{00000000-0005-0000-0000-0000A1010000}"/>
    <cellStyle name="60 % - Akzent5" xfId="1408" hidden="1" xr:uid="{00000000-0005-0000-0000-0000A2010000}"/>
    <cellStyle name="60 % - Akzent5" xfId="2543" hidden="1" xr:uid="{00000000-0005-0000-0000-0000A3010000}"/>
    <cellStyle name="60 % - Akzent5" xfId="1322" hidden="1" xr:uid="{00000000-0005-0000-0000-0000A4010000}"/>
    <cellStyle name="60 % - Akzent5" xfId="465" hidden="1" xr:uid="{00000000-0005-0000-0000-0000A5010000}"/>
    <cellStyle name="60 % - Akzent5" xfId="1304" hidden="1" xr:uid="{00000000-0005-0000-0000-0000A6010000}"/>
    <cellStyle name="60 % - Akzent5" xfId="2116" hidden="1" xr:uid="{00000000-0005-0000-0000-0000A7010000}"/>
    <cellStyle name="60 % - Akzent5" xfId="1530" hidden="1" xr:uid="{00000000-0005-0000-0000-0000A8010000}"/>
    <cellStyle name="60 % - Akzent5" xfId="2098" hidden="1" xr:uid="{00000000-0005-0000-0000-0000A9010000}"/>
    <cellStyle name="60 % - Akzent5 2" xfId="785" xr:uid="{00000000-0005-0000-0000-0000AA010000}"/>
    <cellStyle name="60 % - Akzent5 3" xfId="655" xr:uid="{00000000-0005-0000-0000-0000AB010000}"/>
    <cellStyle name="60 % - Akzent6" xfId="2990" hidden="1" xr:uid="{00000000-0005-0000-0000-0000AC010000}"/>
    <cellStyle name="60 % - Akzent6" xfId="2523" hidden="1" xr:uid="{00000000-0005-0000-0000-0000AD010000}"/>
    <cellStyle name="60 % - Akzent6" xfId="2972" hidden="1" xr:uid="{00000000-0005-0000-0000-0000AE010000}"/>
    <cellStyle name="60 % - Akzent6" xfId="1562" hidden="1" xr:uid="{00000000-0005-0000-0000-0000AF010000}"/>
    <cellStyle name="60 % - Akzent6" xfId="2546" hidden="1" xr:uid="{00000000-0005-0000-0000-0000B0010000}"/>
    <cellStyle name="60 % - Akzent6" xfId="2564" hidden="1" xr:uid="{00000000-0005-0000-0000-0000B1010000}"/>
    <cellStyle name="60 % - Akzent6" xfId="2119" hidden="1" xr:uid="{00000000-0005-0000-0000-0000B2010000}"/>
    <cellStyle name="60 % - Akzent6" xfId="468" hidden="1" xr:uid="{00000000-0005-0000-0000-0000B3010000}"/>
    <cellStyle name="60 % - Akzent6" xfId="1307" hidden="1" xr:uid="{00000000-0005-0000-0000-0000B4010000}"/>
    <cellStyle name="60 % - Akzent6" xfId="1325" hidden="1" xr:uid="{00000000-0005-0000-0000-0000B5010000}"/>
    <cellStyle name="60 % - Akzent6" xfId="1533" hidden="1" xr:uid="{00000000-0005-0000-0000-0000B6010000}"/>
    <cellStyle name="60 % - Akzent6" xfId="2101" hidden="1" xr:uid="{00000000-0005-0000-0000-0000B7010000}"/>
    <cellStyle name="60 % - Akzent6 2" xfId="786" xr:uid="{00000000-0005-0000-0000-0000B8010000}"/>
    <cellStyle name="60 % - Akzent6 3" xfId="656" xr:uid="{00000000-0005-0000-0000-0000B9010000}"/>
    <cellStyle name="60% - Accent1 2" xfId="158" xr:uid="{00000000-0005-0000-0000-0000BA010000}"/>
    <cellStyle name="60% - Accent1 2 2" xfId="159" xr:uid="{00000000-0005-0000-0000-0000BB010000}"/>
    <cellStyle name="60% - Accent1 2 2 2" xfId="160" xr:uid="{00000000-0005-0000-0000-0000BC010000}"/>
    <cellStyle name="60% - Accent1 2 2 3" xfId="161" xr:uid="{00000000-0005-0000-0000-0000BD010000}"/>
    <cellStyle name="60% - Accent1 2 3" xfId="496" xr:uid="{00000000-0005-0000-0000-0000BE010000}"/>
    <cellStyle name="60% - Accent1 3" xfId="608" xr:uid="{00000000-0005-0000-0000-0000BF010000}"/>
    <cellStyle name="60% - Accent2 2" xfId="162" xr:uid="{00000000-0005-0000-0000-0000C0010000}"/>
    <cellStyle name="60% - Accent2 2 2" xfId="163" xr:uid="{00000000-0005-0000-0000-0000C1010000}"/>
    <cellStyle name="60% - Accent2 2 2 2" xfId="164" xr:uid="{00000000-0005-0000-0000-0000C2010000}"/>
    <cellStyle name="60% - Accent2 2 2 3" xfId="165" xr:uid="{00000000-0005-0000-0000-0000C3010000}"/>
    <cellStyle name="60% - Accent2 2 3" xfId="497" xr:uid="{00000000-0005-0000-0000-0000C4010000}"/>
    <cellStyle name="60% - Accent2 3" xfId="609" xr:uid="{00000000-0005-0000-0000-0000C5010000}"/>
    <cellStyle name="60% - Accent3 2" xfId="166" xr:uid="{00000000-0005-0000-0000-0000C6010000}"/>
    <cellStyle name="60% - Accent3 2 2" xfId="167" xr:uid="{00000000-0005-0000-0000-0000C7010000}"/>
    <cellStyle name="60% - Accent3 2 2 2" xfId="168" xr:uid="{00000000-0005-0000-0000-0000C8010000}"/>
    <cellStyle name="60% - Accent3 2 2 3" xfId="169" xr:uid="{00000000-0005-0000-0000-0000C9010000}"/>
    <cellStyle name="60% - Accent3 2 3" xfId="498" xr:uid="{00000000-0005-0000-0000-0000CA010000}"/>
    <cellStyle name="60% - Accent3 3" xfId="610" xr:uid="{00000000-0005-0000-0000-0000CB010000}"/>
    <cellStyle name="60% - Accent4 2" xfId="170" xr:uid="{00000000-0005-0000-0000-0000CC010000}"/>
    <cellStyle name="60% - Accent4 2 2" xfId="171" xr:uid="{00000000-0005-0000-0000-0000CD010000}"/>
    <cellStyle name="60% - Accent4 2 2 2" xfId="172" xr:uid="{00000000-0005-0000-0000-0000CE010000}"/>
    <cellStyle name="60% - Accent4 2 2 3" xfId="173" xr:uid="{00000000-0005-0000-0000-0000CF010000}"/>
    <cellStyle name="60% - Accent4 2 3" xfId="499" xr:uid="{00000000-0005-0000-0000-0000D0010000}"/>
    <cellStyle name="60% - Accent4 3" xfId="611" xr:uid="{00000000-0005-0000-0000-0000D1010000}"/>
    <cellStyle name="60% - Accent5 2" xfId="174" xr:uid="{00000000-0005-0000-0000-0000D2010000}"/>
    <cellStyle name="60% - Accent5 2 2" xfId="175" xr:uid="{00000000-0005-0000-0000-0000D3010000}"/>
    <cellStyle name="60% - Accent5 2 2 2" xfId="176" xr:uid="{00000000-0005-0000-0000-0000D4010000}"/>
    <cellStyle name="60% - Accent5 2 2 3" xfId="177" xr:uid="{00000000-0005-0000-0000-0000D5010000}"/>
    <cellStyle name="60% - Accent5 2 3" xfId="500" xr:uid="{00000000-0005-0000-0000-0000D6010000}"/>
    <cellStyle name="60% - Accent5 3" xfId="612" xr:uid="{00000000-0005-0000-0000-0000D7010000}"/>
    <cellStyle name="60% - Accent6 2" xfId="178" xr:uid="{00000000-0005-0000-0000-0000D8010000}"/>
    <cellStyle name="60% - Accent6 2 2" xfId="179" xr:uid="{00000000-0005-0000-0000-0000D9010000}"/>
    <cellStyle name="60% - Accent6 2 2 2" xfId="180" xr:uid="{00000000-0005-0000-0000-0000DA010000}"/>
    <cellStyle name="60% - Accent6 2 2 3" xfId="181" xr:uid="{00000000-0005-0000-0000-0000DB010000}"/>
    <cellStyle name="60% - Accent6 2 3" xfId="501" xr:uid="{00000000-0005-0000-0000-0000DC010000}"/>
    <cellStyle name="60% - Accent6 3" xfId="613" xr:uid="{00000000-0005-0000-0000-0000DD010000}"/>
    <cellStyle name="60% - Akzent1" xfId="45" xr:uid="{00000000-0005-0000-0000-0000DE010000}"/>
    <cellStyle name="60% - Akzent2" xfId="46" xr:uid="{00000000-0005-0000-0000-0000DF010000}"/>
    <cellStyle name="60% - Akzent3" xfId="47" xr:uid="{00000000-0005-0000-0000-0000E0010000}"/>
    <cellStyle name="60% - Akzent4" xfId="48" xr:uid="{00000000-0005-0000-0000-0000E1010000}"/>
    <cellStyle name="60% - Akzent5" xfId="49" xr:uid="{00000000-0005-0000-0000-0000E2010000}"/>
    <cellStyle name="60% - Akzent6" xfId="50" xr:uid="{00000000-0005-0000-0000-0000E3010000}"/>
    <cellStyle name="60% - Colore 1 2" xfId="51" xr:uid="{00000000-0005-0000-0000-0000E4010000}"/>
    <cellStyle name="60% - Colore 2 2" xfId="52" xr:uid="{00000000-0005-0000-0000-0000E5010000}"/>
    <cellStyle name="60% - Colore 3 2" xfId="53" xr:uid="{00000000-0005-0000-0000-0000E6010000}"/>
    <cellStyle name="60% - Colore 4 2" xfId="54" xr:uid="{00000000-0005-0000-0000-0000E7010000}"/>
    <cellStyle name="60% - Colore 5 2" xfId="55" xr:uid="{00000000-0005-0000-0000-0000E8010000}"/>
    <cellStyle name="60% - Colore 6 2" xfId="56" xr:uid="{00000000-0005-0000-0000-0000E9010000}"/>
    <cellStyle name="Accent1 2" xfId="182" xr:uid="{00000000-0005-0000-0000-0000EA010000}"/>
    <cellStyle name="Accent1 2 2" xfId="183" xr:uid="{00000000-0005-0000-0000-0000EB010000}"/>
    <cellStyle name="Accent1 2 2 2" xfId="184" xr:uid="{00000000-0005-0000-0000-0000EC010000}"/>
    <cellStyle name="Accent1 2 2 3" xfId="185" xr:uid="{00000000-0005-0000-0000-0000ED010000}"/>
    <cellStyle name="Accent1 2 3" xfId="502" xr:uid="{00000000-0005-0000-0000-0000EE010000}"/>
    <cellStyle name="Accent1 3" xfId="614" xr:uid="{00000000-0005-0000-0000-0000EF010000}"/>
    <cellStyle name="Accent1 4" xfId="747" xr:uid="{00000000-0005-0000-0000-0000F0010000}"/>
    <cellStyle name="Accent2 2" xfId="186" xr:uid="{00000000-0005-0000-0000-0000F1010000}"/>
    <cellStyle name="Accent2 2 2" xfId="187" xr:uid="{00000000-0005-0000-0000-0000F2010000}"/>
    <cellStyle name="Accent2 2 2 2" xfId="188" xr:uid="{00000000-0005-0000-0000-0000F3010000}"/>
    <cellStyle name="Accent2 2 2 3" xfId="189" xr:uid="{00000000-0005-0000-0000-0000F4010000}"/>
    <cellStyle name="Accent2 2 3" xfId="503" xr:uid="{00000000-0005-0000-0000-0000F5010000}"/>
    <cellStyle name="Accent2 3" xfId="615" xr:uid="{00000000-0005-0000-0000-0000F6010000}"/>
    <cellStyle name="Accent2 4" xfId="748" xr:uid="{00000000-0005-0000-0000-0000F7010000}"/>
    <cellStyle name="Accent3 2" xfId="190" xr:uid="{00000000-0005-0000-0000-0000F8010000}"/>
    <cellStyle name="Accent3 2 2" xfId="191" xr:uid="{00000000-0005-0000-0000-0000F9010000}"/>
    <cellStyle name="Accent3 2 2 2" xfId="192" xr:uid="{00000000-0005-0000-0000-0000FA010000}"/>
    <cellStyle name="Accent3 2 2 3" xfId="193" xr:uid="{00000000-0005-0000-0000-0000FB010000}"/>
    <cellStyle name="Accent3 2 3" xfId="504" xr:uid="{00000000-0005-0000-0000-0000FC010000}"/>
    <cellStyle name="Accent3 3" xfId="616" xr:uid="{00000000-0005-0000-0000-0000FD010000}"/>
    <cellStyle name="Accent3 4" xfId="749" xr:uid="{00000000-0005-0000-0000-0000FE010000}"/>
    <cellStyle name="Accent4 2" xfId="194" xr:uid="{00000000-0005-0000-0000-0000FF010000}"/>
    <cellStyle name="Accent4 2 2" xfId="195" xr:uid="{00000000-0005-0000-0000-000000020000}"/>
    <cellStyle name="Accent4 2 2 2" xfId="196" xr:uid="{00000000-0005-0000-0000-000001020000}"/>
    <cellStyle name="Accent4 2 2 3" xfId="197" xr:uid="{00000000-0005-0000-0000-000002020000}"/>
    <cellStyle name="Accent4 2 3" xfId="505" xr:uid="{00000000-0005-0000-0000-000003020000}"/>
    <cellStyle name="Accent4 3" xfId="617" xr:uid="{00000000-0005-0000-0000-000004020000}"/>
    <cellStyle name="Accent4 4" xfId="750" xr:uid="{00000000-0005-0000-0000-000005020000}"/>
    <cellStyle name="Accent5 2" xfId="198" xr:uid="{00000000-0005-0000-0000-000006020000}"/>
    <cellStyle name="Accent5 2 2" xfId="199" xr:uid="{00000000-0005-0000-0000-000007020000}"/>
    <cellStyle name="Accent5 2 2 2" xfId="200" xr:uid="{00000000-0005-0000-0000-000008020000}"/>
    <cellStyle name="Accent5 2 2 3" xfId="201" xr:uid="{00000000-0005-0000-0000-000009020000}"/>
    <cellStyle name="Accent5 2 3" xfId="506" xr:uid="{00000000-0005-0000-0000-00000A020000}"/>
    <cellStyle name="Accent5 3" xfId="618" xr:uid="{00000000-0005-0000-0000-00000B020000}"/>
    <cellStyle name="Accent5 4" xfId="751" xr:uid="{00000000-0005-0000-0000-00000C020000}"/>
    <cellStyle name="Accent6 2" xfId="202" xr:uid="{00000000-0005-0000-0000-00000D020000}"/>
    <cellStyle name="Accent6 2 2" xfId="203" xr:uid="{00000000-0005-0000-0000-00000E020000}"/>
    <cellStyle name="Accent6 2 2 2" xfId="204" xr:uid="{00000000-0005-0000-0000-00000F020000}"/>
    <cellStyle name="Accent6 2 2 3" xfId="205" xr:uid="{00000000-0005-0000-0000-000010020000}"/>
    <cellStyle name="Accent6 2 3" xfId="507" xr:uid="{00000000-0005-0000-0000-000011020000}"/>
    <cellStyle name="Accent6 3" xfId="619" xr:uid="{00000000-0005-0000-0000-000012020000}"/>
    <cellStyle name="Accent6 4" xfId="752" xr:uid="{00000000-0005-0000-0000-000013020000}"/>
    <cellStyle name="AggblueBoldCels" xfId="508" xr:uid="{00000000-0005-0000-0000-000014020000}"/>
    <cellStyle name="AggblueBoldCels 2" xfId="509" xr:uid="{00000000-0005-0000-0000-000015020000}"/>
    <cellStyle name="AggblueCels" xfId="432" xr:uid="{00000000-0005-0000-0000-000016020000}"/>
    <cellStyle name="AggblueCels 2" xfId="510" xr:uid="{00000000-0005-0000-0000-000017020000}"/>
    <cellStyle name="AggblueCels_1x" xfId="206" xr:uid="{00000000-0005-0000-0000-000018020000}"/>
    <cellStyle name="AggBoldCells" xfId="410" xr:uid="{00000000-0005-0000-0000-000019020000}"/>
    <cellStyle name="AggBoldCells 2" xfId="511" xr:uid="{00000000-0005-0000-0000-00001A020000}"/>
    <cellStyle name="AggBoldCells 3" xfId="587" xr:uid="{00000000-0005-0000-0000-00001B020000}"/>
    <cellStyle name="AggBoldCells 4" xfId="741" xr:uid="{00000000-0005-0000-0000-00001C020000}"/>
    <cellStyle name="AggCels" xfId="412" xr:uid="{00000000-0005-0000-0000-00001D020000}"/>
    <cellStyle name="AggCels 2" xfId="512" xr:uid="{00000000-0005-0000-0000-00001E020000}"/>
    <cellStyle name="AggCels 3" xfId="588" xr:uid="{00000000-0005-0000-0000-00001F020000}"/>
    <cellStyle name="AggCels 4" xfId="742" xr:uid="{00000000-0005-0000-0000-000020020000}"/>
    <cellStyle name="AggCels_T(2)" xfId="411" xr:uid="{00000000-0005-0000-0000-000021020000}"/>
    <cellStyle name="AggGreen" xfId="425" xr:uid="{00000000-0005-0000-0000-000022020000}"/>
    <cellStyle name="AggGreen 2" xfId="513" xr:uid="{00000000-0005-0000-0000-000023020000}"/>
    <cellStyle name="AggGreen 2 2" xfId="799" xr:uid="{00000000-0005-0000-0000-000024020000}"/>
    <cellStyle name="AggGreen 2 2 2" xfId="973" xr:uid="{00000000-0005-0000-0000-000025020000}"/>
    <cellStyle name="AggGreen 2 2 2 2" xfId="1188" xr:uid="{00000000-0005-0000-0000-000026020000}"/>
    <cellStyle name="AggGreen 2 2 2 2 2" xfId="1989" xr:uid="{00000000-0005-0000-0000-000027020000}"/>
    <cellStyle name="AggGreen 2 2 2 2 3" xfId="2431" xr:uid="{00000000-0005-0000-0000-000028020000}"/>
    <cellStyle name="AggGreen 2 2 2 2 4" xfId="2854" xr:uid="{00000000-0005-0000-0000-000029020000}"/>
    <cellStyle name="AggGreen 2 2 2 3" xfId="1788" xr:uid="{00000000-0005-0000-0000-00002A020000}"/>
    <cellStyle name="AggGreen 2 2 2 4" xfId="2228" xr:uid="{00000000-0005-0000-0000-00002B020000}"/>
    <cellStyle name="AggGreen 2 2 2 5" xfId="2640" xr:uid="{00000000-0005-0000-0000-00002C020000}"/>
    <cellStyle name="AggGreen 2 2 3" xfId="1103" xr:uid="{00000000-0005-0000-0000-00002D020000}"/>
    <cellStyle name="AggGreen 2 2 3 2" xfId="1907" xr:uid="{00000000-0005-0000-0000-00002E020000}"/>
    <cellStyle name="AggGreen 2 2 3 3" xfId="2348" xr:uid="{00000000-0005-0000-0000-00002F020000}"/>
    <cellStyle name="AggGreen 2 2 3 4" xfId="2769" xr:uid="{00000000-0005-0000-0000-000030020000}"/>
    <cellStyle name="AggGreen 2 2 4" xfId="1672" xr:uid="{00000000-0005-0000-0000-000031020000}"/>
    <cellStyle name="AggGreen 2 2 5" xfId="1718" xr:uid="{00000000-0005-0000-0000-000032020000}"/>
    <cellStyle name="AggGreen 2 3" xfId="658" xr:uid="{00000000-0005-0000-0000-000033020000}"/>
    <cellStyle name="AggGreen 2 3 2" xfId="993" xr:uid="{00000000-0005-0000-0000-000034020000}"/>
    <cellStyle name="AggGreen 2 3 2 2" xfId="1208" xr:uid="{00000000-0005-0000-0000-000035020000}"/>
    <cellStyle name="AggGreen 2 3 2 2 2" xfId="2009" xr:uid="{00000000-0005-0000-0000-000036020000}"/>
    <cellStyle name="AggGreen 2 3 2 2 3" xfId="2451" xr:uid="{00000000-0005-0000-0000-000037020000}"/>
    <cellStyle name="AggGreen 2 3 2 2 4" xfId="2874" xr:uid="{00000000-0005-0000-0000-000038020000}"/>
    <cellStyle name="AggGreen 2 3 2 3" xfId="1808" xr:uid="{00000000-0005-0000-0000-000039020000}"/>
    <cellStyle name="AggGreen 2 3 2 4" xfId="2248" xr:uid="{00000000-0005-0000-0000-00003A020000}"/>
    <cellStyle name="AggGreen 2 3 2 5" xfId="2660" xr:uid="{00000000-0005-0000-0000-00003B020000}"/>
    <cellStyle name="AggGreen 2 3 3" xfId="1062" xr:uid="{00000000-0005-0000-0000-00003C020000}"/>
    <cellStyle name="AggGreen 2 3 3 2" xfId="1277" xr:uid="{00000000-0005-0000-0000-00003D020000}"/>
    <cellStyle name="AggGreen 2 3 3 2 2" xfId="2073" xr:uid="{00000000-0005-0000-0000-00003E020000}"/>
    <cellStyle name="AggGreen 2 3 3 2 3" xfId="2519" xr:uid="{00000000-0005-0000-0000-00003F020000}"/>
    <cellStyle name="AggGreen 2 3 3 2 4" xfId="2943" xr:uid="{00000000-0005-0000-0000-000040020000}"/>
    <cellStyle name="AggGreen 2 3 3 3" xfId="1873" xr:uid="{00000000-0005-0000-0000-000041020000}"/>
    <cellStyle name="AggGreen 2 3 3 4" xfId="2315" xr:uid="{00000000-0005-0000-0000-000042020000}"/>
    <cellStyle name="AggGreen 2 3 3 5" xfId="2729" xr:uid="{00000000-0005-0000-0000-000043020000}"/>
    <cellStyle name="AggGreen 2 3 4" xfId="1058" xr:uid="{00000000-0005-0000-0000-000044020000}"/>
    <cellStyle name="AggGreen 2 3 4 2" xfId="1273" xr:uid="{00000000-0005-0000-0000-000045020000}"/>
    <cellStyle name="AggGreen 2 3 4 2 2" xfId="2069" xr:uid="{00000000-0005-0000-0000-000046020000}"/>
    <cellStyle name="AggGreen 2 3 4 2 3" xfId="2515" xr:uid="{00000000-0005-0000-0000-000047020000}"/>
    <cellStyle name="AggGreen 2 3 4 2 4" xfId="2939" xr:uid="{00000000-0005-0000-0000-000048020000}"/>
    <cellStyle name="AggGreen 2 3 4 3" xfId="1869" xr:uid="{00000000-0005-0000-0000-000049020000}"/>
    <cellStyle name="AggGreen 2 3 4 4" xfId="2311" xr:uid="{00000000-0005-0000-0000-00004A020000}"/>
    <cellStyle name="AggGreen 2 3 4 5" xfId="2725" xr:uid="{00000000-0005-0000-0000-00004B020000}"/>
    <cellStyle name="AggGreen 2 3 5" xfId="1611" xr:uid="{00000000-0005-0000-0000-00004C020000}"/>
    <cellStyle name="AggGreen 2 3 6" xfId="1349" xr:uid="{00000000-0005-0000-0000-00004D020000}"/>
    <cellStyle name="AggGreen 2 3 7" xfId="1403" xr:uid="{00000000-0005-0000-0000-00004E020000}"/>
    <cellStyle name="AggGreen 2 4" xfId="1554" xr:uid="{00000000-0005-0000-0000-00004F020000}"/>
    <cellStyle name="AggGreen 2 5" xfId="2078" xr:uid="{00000000-0005-0000-0000-000050020000}"/>
    <cellStyle name="AggGreen 3" xfId="798" xr:uid="{00000000-0005-0000-0000-000051020000}"/>
    <cellStyle name="AggGreen 3 2" xfId="922" xr:uid="{00000000-0005-0000-0000-000052020000}"/>
    <cellStyle name="AggGreen 3 2 2" xfId="1137" xr:uid="{00000000-0005-0000-0000-000053020000}"/>
    <cellStyle name="AggGreen 3 2 2 2" xfId="1941" xr:uid="{00000000-0005-0000-0000-000054020000}"/>
    <cellStyle name="AggGreen 3 2 2 3" xfId="2382" xr:uid="{00000000-0005-0000-0000-000055020000}"/>
    <cellStyle name="AggGreen 3 2 2 4" xfId="2803" xr:uid="{00000000-0005-0000-0000-000056020000}"/>
    <cellStyle name="AggGreen 3 2 3" xfId="1741" xr:uid="{00000000-0005-0000-0000-000057020000}"/>
    <cellStyle name="AggGreen 3 2 4" xfId="2179" xr:uid="{00000000-0005-0000-0000-000058020000}"/>
    <cellStyle name="AggGreen 3 2 5" xfId="2589" xr:uid="{00000000-0005-0000-0000-000059020000}"/>
    <cellStyle name="AggGreen 3 3" xfId="1102" xr:uid="{00000000-0005-0000-0000-00005A020000}"/>
    <cellStyle name="AggGreen 3 3 2" xfId="1906" xr:uid="{00000000-0005-0000-0000-00005B020000}"/>
    <cellStyle name="AggGreen 3 3 3" xfId="2347" xr:uid="{00000000-0005-0000-0000-00005C020000}"/>
    <cellStyle name="AggGreen 3 3 4" xfId="2768" xr:uid="{00000000-0005-0000-0000-00005D020000}"/>
    <cellStyle name="AggGreen 3 4" xfId="1671" xr:uid="{00000000-0005-0000-0000-00005E020000}"/>
    <cellStyle name="AggGreen 3 5" xfId="1651" xr:uid="{00000000-0005-0000-0000-00005F020000}"/>
    <cellStyle name="AggGreen 4" xfId="657" xr:uid="{00000000-0005-0000-0000-000060020000}"/>
    <cellStyle name="AggGreen 4 2" xfId="992" xr:uid="{00000000-0005-0000-0000-000061020000}"/>
    <cellStyle name="AggGreen 4 2 2" xfId="1207" xr:uid="{00000000-0005-0000-0000-000062020000}"/>
    <cellStyle name="AggGreen 4 2 2 2" xfId="2008" xr:uid="{00000000-0005-0000-0000-000063020000}"/>
    <cellStyle name="AggGreen 4 2 2 3" xfId="2450" xr:uid="{00000000-0005-0000-0000-000064020000}"/>
    <cellStyle name="AggGreen 4 2 2 4" xfId="2873" xr:uid="{00000000-0005-0000-0000-000065020000}"/>
    <cellStyle name="AggGreen 4 2 3" xfId="1807" xr:uid="{00000000-0005-0000-0000-000066020000}"/>
    <cellStyle name="AggGreen 4 2 4" xfId="2247" xr:uid="{00000000-0005-0000-0000-000067020000}"/>
    <cellStyle name="AggGreen 4 2 5" xfId="2659" xr:uid="{00000000-0005-0000-0000-000068020000}"/>
    <cellStyle name="AggGreen 4 3" xfId="907" xr:uid="{00000000-0005-0000-0000-000069020000}"/>
    <cellStyle name="AggGreen 4 3 2" xfId="1122" xr:uid="{00000000-0005-0000-0000-00006A020000}"/>
    <cellStyle name="AggGreen 4 3 2 2" xfId="1926" xr:uid="{00000000-0005-0000-0000-00006B020000}"/>
    <cellStyle name="AggGreen 4 3 2 3" xfId="2367" xr:uid="{00000000-0005-0000-0000-00006C020000}"/>
    <cellStyle name="AggGreen 4 3 2 4" xfId="2788" xr:uid="{00000000-0005-0000-0000-00006D020000}"/>
    <cellStyle name="AggGreen 4 3 3" xfId="1726" xr:uid="{00000000-0005-0000-0000-00006E020000}"/>
    <cellStyle name="AggGreen 4 3 4" xfId="2164" xr:uid="{00000000-0005-0000-0000-00006F020000}"/>
    <cellStyle name="AggGreen 4 3 5" xfId="2574" xr:uid="{00000000-0005-0000-0000-000070020000}"/>
    <cellStyle name="AggGreen 4 4" xfId="1025" xr:uid="{00000000-0005-0000-0000-000071020000}"/>
    <cellStyle name="AggGreen 4 4 2" xfId="1240" xr:uid="{00000000-0005-0000-0000-000072020000}"/>
    <cellStyle name="AggGreen 4 4 2 2" xfId="2039" xr:uid="{00000000-0005-0000-0000-000073020000}"/>
    <cellStyle name="AggGreen 4 4 2 3" xfId="2482" xr:uid="{00000000-0005-0000-0000-000074020000}"/>
    <cellStyle name="AggGreen 4 4 2 4" xfId="2906" xr:uid="{00000000-0005-0000-0000-000075020000}"/>
    <cellStyle name="AggGreen 4 4 3" xfId="1838" xr:uid="{00000000-0005-0000-0000-000076020000}"/>
    <cellStyle name="AggGreen 4 4 4" xfId="2279" xr:uid="{00000000-0005-0000-0000-000077020000}"/>
    <cellStyle name="AggGreen 4 4 5" xfId="2692" xr:uid="{00000000-0005-0000-0000-000078020000}"/>
    <cellStyle name="AggGreen 4 5" xfId="1610" xr:uid="{00000000-0005-0000-0000-000079020000}"/>
    <cellStyle name="AggGreen 4 6" xfId="1370" xr:uid="{00000000-0005-0000-0000-00007A020000}"/>
    <cellStyle name="AggGreen 4 7" xfId="1392" xr:uid="{00000000-0005-0000-0000-00007B020000}"/>
    <cellStyle name="AggGreen 5" xfId="444" xr:uid="{00000000-0005-0000-0000-00007C020000}"/>
    <cellStyle name="AggGreen 5 2" xfId="1509" xr:uid="{00000000-0005-0000-0000-00007D020000}"/>
    <cellStyle name="AggGreen 5 3" xfId="1722" xr:uid="{00000000-0005-0000-0000-00007E020000}"/>
    <cellStyle name="AggGreen 6" xfId="1501" xr:uid="{00000000-0005-0000-0000-00007F020000}"/>
    <cellStyle name="AggGreen 7" xfId="1591" xr:uid="{00000000-0005-0000-0000-000080020000}"/>
    <cellStyle name="AggGreen_Bbdr" xfId="599" xr:uid="{00000000-0005-0000-0000-000081020000}"/>
    <cellStyle name="AggGreen12" xfId="424" xr:uid="{00000000-0005-0000-0000-000082020000}"/>
    <cellStyle name="AggGreen12 2" xfId="514" xr:uid="{00000000-0005-0000-0000-000083020000}"/>
    <cellStyle name="AggGreen12 2 2" xfId="801" xr:uid="{00000000-0005-0000-0000-000084020000}"/>
    <cellStyle name="AggGreen12 2 2 2" xfId="991" xr:uid="{00000000-0005-0000-0000-000085020000}"/>
    <cellStyle name="AggGreen12 2 2 2 2" xfId="1206" xr:uid="{00000000-0005-0000-0000-000086020000}"/>
    <cellStyle name="AggGreen12 2 2 2 2 2" xfId="2007" xr:uid="{00000000-0005-0000-0000-000087020000}"/>
    <cellStyle name="AggGreen12 2 2 2 2 3" xfId="2449" xr:uid="{00000000-0005-0000-0000-000088020000}"/>
    <cellStyle name="AggGreen12 2 2 2 2 4" xfId="2872" xr:uid="{00000000-0005-0000-0000-000089020000}"/>
    <cellStyle name="AggGreen12 2 2 2 3" xfId="1806" xr:uid="{00000000-0005-0000-0000-00008A020000}"/>
    <cellStyle name="AggGreen12 2 2 2 4" xfId="2246" xr:uid="{00000000-0005-0000-0000-00008B020000}"/>
    <cellStyle name="AggGreen12 2 2 2 5" xfId="2658" xr:uid="{00000000-0005-0000-0000-00008C020000}"/>
    <cellStyle name="AggGreen12 2 2 3" xfId="1105" xr:uid="{00000000-0005-0000-0000-00008D020000}"/>
    <cellStyle name="AggGreen12 2 2 3 2" xfId="1909" xr:uid="{00000000-0005-0000-0000-00008E020000}"/>
    <cellStyle name="AggGreen12 2 2 3 3" xfId="2350" xr:uid="{00000000-0005-0000-0000-00008F020000}"/>
    <cellStyle name="AggGreen12 2 2 3 4" xfId="2771" xr:uid="{00000000-0005-0000-0000-000090020000}"/>
    <cellStyle name="AggGreen12 2 2 4" xfId="1674" xr:uid="{00000000-0005-0000-0000-000091020000}"/>
    <cellStyle name="AggGreen12 2 2 5" xfId="1650" xr:uid="{00000000-0005-0000-0000-000092020000}"/>
    <cellStyle name="AggGreen12 2 3" xfId="660" xr:uid="{00000000-0005-0000-0000-000093020000}"/>
    <cellStyle name="AggGreen12 2 3 2" xfId="995" xr:uid="{00000000-0005-0000-0000-000094020000}"/>
    <cellStyle name="AggGreen12 2 3 2 2" xfId="1210" xr:uid="{00000000-0005-0000-0000-000095020000}"/>
    <cellStyle name="AggGreen12 2 3 2 2 2" xfId="2011" xr:uid="{00000000-0005-0000-0000-000096020000}"/>
    <cellStyle name="AggGreen12 2 3 2 2 3" xfId="2453" xr:uid="{00000000-0005-0000-0000-000097020000}"/>
    <cellStyle name="AggGreen12 2 3 2 2 4" xfId="2876" xr:uid="{00000000-0005-0000-0000-000098020000}"/>
    <cellStyle name="AggGreen12 2 3 2 3" xfId="1810" xr:uid="{00000000-0005-0000-0000-000099020000}"/>
    <cellStyle name="AggGreen12 2 3 2 4" xfId="2250" xr:uid="{00000000-0005-0000-0000-00009A020000}"/>
    <cellStyle name="AggGreen12 2 3 2 5" xfId="2662" xr:uid="{00000000-0005-0000-0000-00009B020000}"/>
    <cellStyle name="AggGreen12 2 3 3" xfId="944" xr:uid="{00000000-0005-0000-0000-00009C020000}"/>
    <cellStyle name="AggGreen12 2 3 3 2" xfId="1159" xr:uid="{00000000-0005-0000-0000-00009D020000}"/>
    <cellStyle name="AggGreen12 2 3 3 2 2" xfId="1962" xr:uid="{00000000-0005-0000-0000-00009E020000}"/>
    <cellStyle name="AggGreen12 2 3 3 2 3" xfId="2403" xr:uid="{00000000-0005-0000-0000-00009F020000}"/>
    <cellStyle name="AggGreen12 2 3 3 2 4" xfId="2825" xr:uid="{00000000-0005-0000-0000-0000A0020000}"/>
    <cellStyle name="AggGreen12 2 3 3 3" xfId="1762" xr:uid="{00000000-0005-0000-0000-0000A1020000}"/>
    <cellStyle name="AggGreen12 2 3 3 4" xfId="2200" xr:uid="{00000000-0005-0000-0000-0000A2020000}"/>
    <cellStyle name="AggGreen12 2 3 3 5" xfId="2611" xr:uid="{00000000-0005-0000-0000-0000A3020000}"/>
    <cellStyle name="AggGreen12 2 3 4" xfId="1024" xr:uid="{00000000-0005-0000-0000-0000A4020000}"/>
    <cellStyle name="AggGreen12 2 3 4 2" xfId="1239" xr:uid="{00000000-0005-0000-0000-0000A5020000}"/>
    <cellStyle name="AggGreen12 2 3 4 2 2" xfId="2038" xr:uid="{00000000-0005-0000-0000-0000A6020000}"/>
    <cellStyle name="AggGreen12 2 3 4 2 3" xfId="2481" xr:uid="{00000000-0005-0000-0000-0000A7020000}"/>
    <cellStyle name="AggGreen12 2 3 4 2 4" xfId="2905" xr:uid="{00000000-0005-0000-0000-0000A8020000}"/>
    <cellStyle name="AggGreen12 2 3 4 3" xfId="1837" xr:uid="{00000000-0005-0000-0000-0000A9020000}"/>
    <cellStyle name="AggGreen12 2 3 4 4" xfId="2278" xr:uid="{00000000-0005-0000-0000-0000AA020000}"/>
    <cellStyle name="AggGreen12 2 3 4 5" xfId="2691" xr:uid="{00000000-0005-0000-0000-0000AB020000}"/>
    <cellStyle name="AggGreen12 2 3 5" xfId="1613" xr:uid="{00000000-0005-0000-0000-0000AC020000}"/>
    <cellStyle name="AggGreen12 2 3 6" xfId="1347" xr:uid="{00000000-0005-0000-0000-0000AD020000}"/>
    <cellStyle name="AggGreen12 2 3 7" xfId="1706" xr:uid="{00000000-0005-0000-0000-0000AE020000}"/>
    <cellStyle name="AggGreen12 2 4" xfId="1555" xr:uid="{00000000-0005-0000-0000-0000AF020000}"/>
    <cellStyle name="AggGreen12 2 5" xfId="1687" xr:uid="{00000000-0005-0000-0000-0000B0020000}"/>
    <cellStyle name="AggGreen12 3" xfId="800" xr:uid="{00000000-0005-0000-0000-0000B1020000}"/>
    <cellStyle name="AggGreen12 3 2" xfId="921" xr:uid="{00000000-0005-0000-0000-0000B2020000}"/>
    <cellStyle name="AggGreen12 3 2 2" xfId="1136" xr:uid="{00000000-0005-0000-0000-0000B3020000}"/>
    <cellStyle name="AggGreen12 3 2 2 2" xfId="1940" xr:uid="{00000000-0005-0000-0000-0000B4020000}"/>
    <cellStyle name="AggGreen12 3 2 2 3" xfId="2381" xr:uid="{00000000-0005-0000-0000-0000B5020000}"/>
    <cellStyle name="AggGreen12 3 2 2 4" xfId="2802" xr:uid="{00000000-0005-0000-0000-0000B6020000}"/>
    <cellStyle name="AggGreen12 3 2 3" xfId="1740" xr:uid="{00000000-0005-0000-0000-0000B7020000}"/>
    <cellStyle name="AggGreen12 3 2 4" xfId="2178" xr:uid="{00000000-0005-0000-0000-0000B8020000}"/>
    <cellStyle name="AggGreen12 3 2 5" xfId="2588" xr:uid="{00000000-0005-0000-0000-0000B9020000}"/>
    <cellStyle name="AggGreen12 3 3" xfId="1104" xr:uid="{00000000-0005-0000-0000-0000BA020000}"/>
    <cellStyle name="AggGreen12 3 3 2" xfId="1908" xr:uid="{00000000-0005-0000-0000-0000BB020000}"/>
    <cellStyle name="AggGreen12 3 3 3" xfId="2349" xr:uid="{00000000-0005-0000-0000-0000BC020000}"/>
    <cellStyle name="AggGreen12 3 3 4" xfId="2770" xr:uid="{00000000-0005-0000-0000-0000BD020000}"/>
    <cellStyle name="AggGreen12 3 4" xfId="1673" xr:uid="{00000000-0005-0000-0000-0000BE020000}"/>
    <cellStyle name="AggGreen12 3 5" xfId="1717" xr:uid="{00000000-0005-0000-0000-0000BF020000}"/>
    <cellStyle name="AggGreen12 4" xfId="659" xr:uid="{00000000-0005-0000-0000-0000C0020000}"/>
    <cellStyle name="AggGreen12 4 2" xfId="994" xr:uid="{00000000-0005-0000-0000-0000C1020000}"/>
    <cellStyle name="AggGreen12 4 2 2" xfId="1209" xr:uid="{00000000-0005-0000-0000-0000C2020000}"/>
    <cellStyle name="AggGreen12 4 2 2 2" xfId="2010" xr:uid="{00000000-0005-0000-0000-0000C3020000}"/>
    <cellStyle name="AggGreen12 4 2 2 3" xfId="2452" xr:uid="{00000000-0005-0000-0000-0000C4020000}"/>
    <cellStyle name="AggGreen12 4 2 2 4" xfId="2875" xr:uid="{00000000-0005-0000-0000-0000C5020000}"/>
    <cellStyle name="AggGreen12 4 2 3" xfId="1809" xr:uid="{00000000-0005-0000-0000-0000C6020000}"/>
    <cellStyle name="AggGreen12 4 2 4" xfId="2249" xr:uid="{00000000-0005-0000-0000-0000C7020000}"/>
    <cellStyle name="AggGreen12 4 2 5" xfId="2661" xr:uid="{00000000-0005-0000-0000-0000C8020000}"/>
    <cellStyle name="AggGreen12 4 3" xfId="1046" xr:uid="{00000000-0005-0000-0000-0000C9020000}"/>
    <cellStyle name="AggGreen12 4 3 2" xfId="1261" xr:uid="{00000000-0005-0000-0000-0000CA020000}"/>
    <cellStyle name="AggGreen12 4 3 2 2" xfId="2059" xr:uid="{00000000-0005-0000-0000-0000CB020000}"/>
    <cellStyle name="AggGreen12 4 3 2 3" xfId="2503" xr:uid="{00000000-0005-0000-0000-0000CC020000}"/>
    <cellStyle name="AggGreen12 4 3 2 4" xfId="2927" xr:uid="{00000000-0005-0000-0000-0000CD020000}"/>
    <cellStyle name="AggGreen12 4 3 3" xfId="1858" xr:uid="{00000000-0005-0000-0000-0000CE020000}"/>
    <cellStyle name="AggGreen12 4 3 4" xfId="2300" xr:uid="{00000000-0005-0000-0000-0000CF020000}"/>
    <cellStyle name="AggGreen12 4 3 5" xfId="2713" xr:uid="{00000000-0005-0000-0000-0000D0020000}"/>
    <cellStyle name="AggGreen12 4 4" xfId="1057" xr:uid="{00000000-0005-0000-0000-0000D1020000}"/>
    <cellStyle name="AggGreen12 4 4 2" xfId="1272" xr:uid="{00000000-0005-0000-0000-0000D2020000}"/>
    <cellStyle name="AggGreen12 4 4 2 2" xfId="2068" xr:uid="{00000000-0005-0000-0000-0000D3020000}"/>
    <cellStyle name="AggGreen12 4 4 2 3" xfId="2514" xr:uid="{00000000-0005-0000-0000-0000D4020000}"/>
    <cellStyle name="AggGreen12 4 4 2 4" xfId="2938" xr:uid="{00000000-0005-0000-0000-0000D5020000}"/>
    <cellStyle name="AggGreen12 4 4 3" xfId="1868" xr:uid="{00000000-0005-0000-0000-0000D6020000}"/>
    <cellStyle name="AggGreen12 4 4 4" xfId="2310" xr:uid="{00000000-0005-0000-0000-0000D7020000}"/>
    <cellStyle name="AggGreen12 4 4 5" xfId="2724" xr:uid="{00000000-0005-0000-0000-0000D8020000}"/>
    <cellStyle name="AggGreen12 4 5" xfId="1612" xr:uid="{00000000-0005-0000-0000-0000D9020000}"/>
    <cellStyle name="AggGreen12 4 6" xfId="1348" xr:uid="{00000000-0005-0000-0000-0000DA020000}"/>
    <cellStyle name="AggGreen12 4 7" xfId="1707" xr:uid="{00000000-0005-0000-0000-0000DB020000}"/>
    <cellStyle name="AggGreen12 5" xfId="475" xr:uid="{00000000-0005-0000-0000-0000DC020000}"/>
    <cellStyle name="AggGreen12 5 2" xfId="1539" xr:uid="{00000000-0005-0000-0000-0000DD020000}"/>
    <cellStyle name="AggGreen12 5 3" xfId="2410" xr:uid="{00000000-0005-0000-0000-0000DE020000}"/>
    <cellStyle name="AggGreen12 6" xfId="1500" xr:uid="{00000000-0005-0000-0000-0000DF020000}"/>
    <cellStyle name="AggGreen12 7" xfId="2132" xr:uid="{00000000-0005-0000-0000-0000E0020000}"/>
    <cellStyle name="AggOrange" xfId="419" xr:uid="{00000000-0005-0000-0000-0000E1020000}"/>
    <cellStyle name="AggOrange 2" xfId="515" xr:uid="{00000000-0005-0000-0000-0000E2020000}"/>
    <cellStyle name="AggOrange 2 2" xfId="803" xr:uid="{00000000-0005-0000-0000-0000E3020000}"/>
    <cellStyle name="AggOrange 2 2 2" xfId="920" xr:uid="{00000000-0005-0000-0000-0000E4020000}"/>
    <cellStyle name="AggOrange 2 2 2 2" xfId="1135" xr:uid="{00000000-0005-0000-0000-0000E5020000}"/>
    <cellStyle name="AggOrange 2 2 2 2 2" xfId="1939" xr:uid="{00000000-0005-0000-0000-0000E6020000}"/>
    <cellStyle name="AggOrange 2 2 2 2 3" xfId="2380" xr:uid="{00000000-0005-0000-0000-0000E7020000}"/>
    <cellStyle name="AggOrange 2 2 2 2 4" xfId="2801" xr:uid="{00000000-0005-0000-0000-0000E8020000}"/>
    <cellStyle name="AggOrange 2 2 2 3" xfId="1739" xr:uid="{00000000-0005-0000-0000-0000E9020000}"/>
    <cellStyle name="AggOrange 2 2 2 4" xfId="2177" xr:uid="{00000000-0005-0000-0000-0000EA020000}"/>
    <cellStyle name="AggOrange 2 2 2 5" xfId="2587" xr:uid="{00000000-0005-0000-0000-0000EB020000}"/>
    <cellStyle name="AggOrange 2 2 3" xfId="1107" xr:uid="{00000000-0005-0000-0000-0000EC020000}"/>
    <cellStyle name="AggOrange 2 2 3 2" xfId="1911" xr:uid="{00000000-0005-0000-0000-0000ED020000}"/>
    <cellStyle name="AggOrange 2 2 3 3" xfId="2352" xr:uid="{00000000-0005-0000-0000-0000EE020000}"/>
    <cellStyle name="AggOrange 2 2 3 4" xfId="2773" xr:uid="{00000000-0005-0000-0000-0000EF020000}"/>
    <cellStyle name="AggOrange 2 2 4" xfId="1676" xr:uid="{00000000-0005-0000-0000-0000F0020000}"/>
    <cellStyle name="AggOrange 2 2 5" xfId="1654" xr:uid="{00000000-0005-0000-0000-0000F1020000}"/>
    <cellStyle name="AggOrange 2 3" xfId="662" xr:uid="{00000000-0005-0000-0000-0000F2020000}"/>
    <cellStyle name="AggOrange 2 3 2" xfId="997" xr:uid="{00000000-0005-0000-0000-0000F3020000}"/>
    <cellStyle name="AggOrange 2 3 2 2" xfId="1212" xr:uid="{00000000-0005-0000-0000-0000F4020000}"/>
    <cellStyle name="AggOrange 2 3 2 2 2" xfId="2013" xr:uid="{00000000-0005-0000-0000-0000F5020000}"/>
    <cellStyle name="AggOrange 2 3 2 2 3" xfId="2455" xr:uid="{00000000-0005-0000-0000-0000F6020000}"/>
    <cellStyle name="AggOrange 2 3 2 2 4" xfId="2878" xr:uid="{00000000-0005-0000-0000-0000F7020000}"/>
    <cellStyle name="AggOrange 2 3 2 3" xfId="1812" xr:uid="{00000000-0005-0000-0000-0000F8020000}"/>
    <cellStyle name="AggOrange 2 3 2 4" xfId="2252" xr:uid="{00000000-0005-0000-0000-0000F9020000}"/>
    <cellStyle name="AggOrange 2 3 2 5" xfId="2664" xr:uid="{00000000-0005-0000-0000-0000FA020000}"/>
    <cellStyle name="AggOrange 2 3 3" xfId="904" xr:uid="{00000000-0005-0000-0000-0000FB020000}"/>
    <cellStyle name="AggOrange 2 3 3 2" xfId="1119" xr:uid="{00000000-0005-0000-0000-0000FC020000}"/>
    <cellStyle name="AggOrange 2 3 3 2 2" xfId="1923" xr:uid="{00000000-0005-0000-0000-0000FD020000}"/>
    <cellStyle name="AggOrange 2 3 3 2 3" xfId="2364" xr:uid="{00000000-0005-0000-0000-0000FE020000}"/>
    <cellStyle name="AggOrange 2 3 3 2 4" xfId="2785" xr:uid="{00000000-0005-0000-0000-0000FF020000}"/>
    <cellStyle name="AggOrange 2 3 3 3" xfId="1723" xr:uid="{00000000-0005-0000-0000-000000030000}"/>
    <cellStyle name="AggOrange 2 3 3 4" xfId="2161" xr:uid="{00000000-0005-0000-0000-000001030000}"/>
    <cellStyle name="AggOrange 2 3 3 5" xfId="2571" xr:uid="{00000000-0005-0000-0000-000002030000}"/>
    <cellStyle name="AggOrange 2 3 4" xfId="919" xr:uid="{00000000-0005-0000-0000-000003030000}"/>
    <cellStyle name="AggOrange 2 3 4 2" xfId="1134" xr:uid="{00000000-0005-0000-0000-000004030000}"/>
    <cellStyle name="AggOrange 2 3 4 2 2" xfId="1938" xr:uid="{00000000-0005-0000-0000-000005030000}"/>
    <cellStyle name="AggOrange 2 3 4 2 3" xfId="2379" xr:uid="{00000000-0005-0000-0000-000006030000}"/>
    <cellStyle name="AggOrange 2 3 4 2 4" xfId="2800" xr:uid="{00000000-0005-0000-0000-000007030000}"/>
    <cellStyle name="AggOrange 2 3 4 3" xfId="1738" xr:uid="{00000000-0005-0000-0000-000008030000}"/>
    <cellStyle name="AggOrange 2 3 4 4" xfId="2176" xr:uid="{00000000-0005-0000-0000-000009030000}"/>
    <cellStyle name="AggOrange 2 3 4 5" xfId="2586" xr:uid="{00000000-0005-0000-0000-00000A030000}"/>
    <cellStyle name="AggOrange 2 3 5" xfId="1615" xr:uid="{00000000-0005-0000-0000-00000B030000}"/>
    <cellStyle name="AggOrange 2 3 6" xfId="1345" xr:uid="{00000000-0005-0000-0000-00000C030000}"/>
    <cellStyle name="AggOrange 2 3 7" xfId="1708" xr:uid="{00000000-0005-0000-0000-00000D030000}"/>
    <cellStyle name="AggOrange 2 4" xfId="1556" xr:uid="{00000000-0005-0000-0000-00000E030000}"/>
    <cellStyle name="AggOrange 2 5" xfId="1365" xr:uid="{00000000-0005-0000-0000-00000F030000}"/>
    <cellStyle name="AggOrange 3" xfId="802" xr:uid="{00000000-0005-0000-0000-000010030000}"/>
    <cellStyle name="AggOrange 3 2" xfId="1039" xr:uid="{00000000-0005-0000-0000-000011030000}"/>
    <cellStyle name="AggOrange 3 2 2" xfId="1254" xr:uid="{00000000-0005-0000-0000-000012030000}"/>
    <cellStyle name="AggOrange 3 2 2 2" xfId="2052" xr:uid="{00000000-0005-0000-0000-000013030000}"/>
    <cellStyle name="AggOrange 3 2 2 3" xfId="2496" xr:uid="{00000000-0005-0000-0000-000014030000}"/>
    <cellStyle name="AggOrange 3 2 2 4" xfId="2920" xr:uid="{00000000-0005-0000-0000-000015030000}"/>
    <cellStyle name="AggOrange 3 2 3" xfId="1851" xr:uid="{00000000-0005-0000-0000-000016030000}"/>
    <cellStyle name="AggOrange 3 2 4" xfId="2293" xr:uid="{00000000-0005-0000-0000-000017030000}"/>
    <cellStyle name="AggOrange 3 2 5" xfId="2706" xr:uid="{00000000-0005-0000-0000-000018030000}"/>
    <cellStyle name="AggOrange 3 3" xfId="1106" xr:uid="{00000000-0005-0000-0000-000019030000}"/>
    <cellStyle name="AggOrange 3 3 2" xfId="1910" xr:uid="{00000000-0005-0000-0000-00001A030000}"/>
    <cellStyle name="AggOrange 3 3 3" xfId="2351" xr:uid="{00000000-0005-0000-0000-00001B030000}"/>
    <cellStyle name="AggOrange 3 3 4" xfId="2772" xr:uid="{00000000-0005-0000-0000-00001C030000}"/>
    <cellStyle name="AggOrange 3 4" xfId="1675" xr:uid="{00000000-0005-0000-0000-00001D030000}"/>
    <cellStyle name="AggOrange 3 5" xfId="1351" xr:uid="{00000000-0005-0000-0000-00001E030000}"/>
    <cellStyle name="AggOrange 4" xfId="661" xr:uid="{00000000-0005-0000-0000-00001F030000}"/>
    <cellStyle name="AggOrange 4 2" xfId="996" xr:uid="{00000000-0005-0000-0000-000020030000}"/>
    <cellStyle name="AggOrange 4 2 2" xfId="1211" xr:uid="{00000000-0005-0000-0000-000021030000}"/>
    <cellStyle name="AggOrange 4 2 2 2" xfId="2012" xr:uid="{00000000-0005-0000-0000-000022030000}"/>
    <cellStyle name="AggOrange 4 2 2 3" xfId="2454" xr:uid="{00000000-0005-0000-0000-000023030000}"/>
    <cellStyle name="AggOrange 4 2 2 4" xfId="2877" xr:uid="{00000000-0005-0000-0000-000024030000}"/>
    <cellStyle name="AggOrange 4 2 3" xfId="1811" xr:uid="{00000000-0005-0000-0000-000025030000}"/>
    <cellStyle name="AggOrange 4 2 4" xfId="2251" xr:uid="{00000000-0005-0000-0000-000026030000}"/>
    <cellStyle name="AggOrange 4 2 5" xfId="2663" xr:uid="{00000000-0005-0000-0000-000027030000}"/>
    <cellStyle name="AggOrange 4 3" xfId="985" xr:uid="{00000000-0005-0000-0000-000028030000}"/>
    <cellStyle name="AggOrange 4 3 2" xfId="1200" xr:uid="{00000000-0005-0000-0000-000029030000}"/>
    <cellStyle name="AggOrange 4 3 2 2" xfId="2001" xr:uid="{00000000-0005-0000-0000-00002A030000}"/>
    <cellStyle name="AggOrange 4 3 2 3" xfId="2443" xr:uid="{00000000-0005-0000-0000-00002B030000}"/>
    <cellStyle name="AggOrange 4 3 2 4" xfId="2866" xr:uid="{00000000-0005-0000-0000-00002C030000}"/>
    <cellStyle name="AggOrange 4 3 3" xfId="1800" xr:uid="{00000000-0005-0000-0000-00002D030000}"/>
    <cellStyle name="AggOrange 4 3 4" xfId="2240" xr:uid="{00000000-0005-0000-0000-00002E030000}"/>
    <cellStyle name="AggOrange 4 3 5" xfId="2652" xr:uid="{00000000-0005-0000-0000-00002F030000}"/>
    <cellStyle name="AggOrange 4 4" xfId="959" xr:uid="{00000000-0005-0000-0000-000030030000}"/>
    <cellStyle name="AggOrange 4 4 2" xfId="1174" xr:uid="{00000000-0005-0000-0000-000031030000}"/>
    <cellStyle name="AggOrange 4 4 2 2" xfId="1975" xr:uid="{00000000-0005-0000-0000-000032030000}"/>
    <cellStyle name="AggOrange 4 4 2 3" xfId="2418" xr:uid="{00000000-0005-0000-0000-000033030000}"/>
    <cellStyle name="AggOrange 4 4 2 4" xfId="2840" xr:uid="{00000000-0005-0000-0000-000034030000}"/>
    <cellStyle name="AggOrange 4 4 3" xfId="1775" xr:uid="{00000000-0005-0000-0000-000035030000}"/>
    <cellStyle name="AggOrange 4 4 4" xfId="2215" xr:uid="{00000000-0005-0000-0000-000036030000}"/>
    <cellStyle name="AggOrange 4 4 5" xfId="2626" xr:uid="{00000000-0005-0000-0000-000037030000}"/>
    <cellStyle name="AggOrange 4 5" xfId="1614" xr:uid="{00000000-0005-0000-0000-000038030000}"/>
    <cellStyle name="AggOrange 4 6" xfId="1346" xr:uid="{00000000-0005-0000-0000-000039030000}"/>
    <cellStyle name="AggOrange 4 7" xfId="1645" xr:uid="{00000000-0005-0000-0000-00003A030000}"/>
    <cellStyle name="AggOrange 5" xfId="471" xr:uid="{00000000-0005-0000-0000-00003B030000}"/>
    <cellStyle name="AggOrange 5 2" xfId="1536" xr:uid="{00000000-0005-0000-0000-00003C030000}"/>
    <cellStyle name="AggOrange 5 3" xfId="2150" xr:uid="{00000000-0005-0000-0000-00003D030000}"/>
    <cellStyle name="AggOrange 6" xfId="1496" xr:uid="{00000000-0005-0000-0000-00003E030000}"/>
    <cellStyle name="AggOrange 7" xfId="1463" xr:uid="{00000000-0005-0000-0000-00003F030000}"/>
    <cellStyle name="AggOrange_B_border" xfId="428" xr:uid="{00000000-0005-0000-0000-000040030000}"/>
    <cellStyle name="AggOrange9" xfId="418" xr:uid="{00000000-0005-0000-0000-000041030000}"/>
    <cellStyle name="AggOrange9 2" xfId="516" xr:uid="{00000000-0005-0000-0000-000042030000}"/>
    <cellStyle name="AggOrange9 2 2" xfId="805" xr:uid="{00000000-0005-0000-0000-000043030000}"/>
    <cellStyle name="AggOrange9 2 2 2" xfId="1038" xr:uid="{00000000-0005-0000-0000-000044030000}"/>
    <cellStyle name="AggOrange9 2 2 2 2" xfId="1253" xr:uid="{00000000-0005-0000-0000-000045030000}"/>
    <cellStyle name="AggOrange9 2 2 2 2 2" xfId="2051" xr:uid="{00000000-0005-0000-0000-000046030000}"/>
    <cellStyle name="AggOrange9 2 2 2 2 3" xfId="2495" xr:uid="{00000000-0005-0000-0000-000047030000}"/>
    <cellStyle name="AggOrange9 2 2 2 2 4" xfId="2919" xr:uid="{00000000-0005-0000-0000-000048030000}"/>
    <cellStyle name="AggOrange9 2 2 2 3" xfId="1850" xr:uid="{00000000-0005-0000-0000-000049030000}"/>
    <cellStyle name="AggOrange9 2 2 2 4" xfId="2292" xr:uid="{00000000-0005-0000-0000-00004A030000}"/>
    <cellStyle name="AggOrange9 2 2 2 5" xfId="2705" xr:uid="{00000000-0005-0000-0000-00004B030000}"/>
    <cellStyle name="AggOrange9 2 2 3" xfId="1109" xr:uid="{00000000-0005-0000-0000-00004C030000}"/>
    <cellStyle name="AggOrange9 2 2 3 2" xfId="1913" xr:uid="{00000000-0005-0000-0000-00004D030000}"/>
    <cellStyle name="AggOrange9 2 2 3 3" xfId="2354" xr:uid="{00000000-0005-0000-0000-00004E030000}"/>
    <cellStyle name="AggOrange9 2 2 3 4" xfId="2775" xr:uid="{00000000-0005-0000-0000-00004F030000}"/>
    <cellStyle name="AggOrange9 2 2 4" xfId="1678" xr:uid="{00000000-0005-0000-0000-000050030000}"/>
    <cellStyle name="AggOrange9 2 2 5" xfId="1716" xr:uid="{00000000-0005-0000-0000-000051030000}"/>
    <cellStyle name="AggOrange9 2 3" xfId="664" xr:uid="{00000000-0005-0000-0000-000052030000}"/>
    <cellStyle name="AggOrange9 2 3 2" xfId="999" xr:uid="{00000000-0005-0000-0000-000053030000}"/>
    <cellStyle name="AggOrange9 2 3 2 2" xfId="1214" xr:uid="{00000000-0005-0000-0000-000054030000}"/>
    <cellStyle name="AggOrange9 2 3 2 2 2" xfId="2015" xr:uid="{00000000-0005-0000-0000-000055030000}"/>
    <cellStyle name="AggOrange9 2 3 2 2 3" xfId="2457" xr:uid="{00000000-0005-0000-0000-000056030000}"/>
    <cellStyle name="AggOrange9 2 3 2 2 4" xfId="2880" xr:uid="{00000000-0005-0000-0000-000057030000}"/>
    <cellStyle name="AggOrange9 2 3 2 3" xfId="1814" xr:uid="{00000000-0005-0000-0000-000058030000}"/>
    <cellStyle name="AggOrange9 2 3 2 4" xfId="2254" xr:uid="{00000000-0005-0000-0000-000059030000}"/>
    <cellStyle name="AggOrange9 2 3 2 5" xfId="2666" xr:uid="{00000000-0005-0000-0000-00005A030000}"/>
    <cellStyle name="AggOrange9 2 3 3" xfId="1045" xr:uid="{00000000-0005-0000-0000-00005B030000}"/>
    <cellStyle name="AggOrange9 2 3 3 2" xfId="1260" xr:uid="{00000000-0005-0000-0000-00005C030000}"/>
    <cellStyle name="AggOrange9 2 3 3 2 2" xfId="2058" xr:uid="{00000000-0005-0000-0000-00005D030000}"/>
    <cellStyle name="AggOrange9 2 3 3 2 3" xfId="2502" xr:uid="{00000000-0005-0000-0000-00005E030000}"/>
    <cellStyle name="AggOrange9 2 3 3 2 4" xfId="2926" xr:uid="{00000000-0005-0000-0000-00005F030000}"/>
    <cellStyle name="AggOrange9 2 3 3 3" xfId="1857" xr:uid="{00000000-0005-0000-0000-000060030000}"/>
    <cellStyle name="AggOrange9 2 3 3 4" xfId="2299" xr:uid="{00000000-0005-0000-0000-000061030000}"/>
    <cellStyle name="AggOrange9 2 3 3 5" xfId="2712" xr:uid="{00000000-0005-0000-0000-000062030000}"/>
    <cellStyle name="AggOrange9 2 3 4" xfId="1059" xr:uid="{00000000-0005-0000-0000-000063030000}"/>
    <cellStyle name="AggOrange9 2 3 4 2" xfId="1274" xr:uid="{00000000-0005-0000-0000-000064030000}"/>
    <cellStyle name="AggOrange9 2 3 4 2 2" xfId="2070" xr:uid="{00000000-0005-0000-0000-000065030000}"/>
    <cellStyle name="AggOrange9 2 3 4 2 3" xfId="2516" xr:uid="{00000000-0005-0000-0000-000066030000}"/>
    <cellStyle name="AggOrange9 2 3 4 2 4" xfId="2940" xr:uid="{00000000-0005-0000-0000-000067030000}"/>
    <cellStyle name="AggOrange9 2 3 4 3" xfId="1870" xr:uid="{00000000-0005-0000-0000-000068030000}"/>
    <cellStyle name="AggOrange9 2 3 4 4" xfId="2312" xr:uid="{00000000-0005-0000-0000-000069030000}"/>
    <cellStyle name="AggOrange9 2 3 4 5" xfId="2726" xr:uid="{00000000-0005-0000-0000-00006A030000}"/>
    <cellStyle name="AggOrange9 2 3 5" xfId="1617" xr:uid="{00000000-0005-0000-0000-00006B030000}"/>
    <cellStyle name="AggOrange9 2 3 6" xfId="1343" xr:uid="{00000000-0005-0000-0000-00006C030000}"/>
    <cellStyle name="AggOrange9 2 3 7" xfId="1404" xr:uid="{00000000-0005-0000-0000-00006D030000}"/>
    <cellStyle name="AggOrange9 2 4" xfId="1557" xr:uid="{00000000-0005-0000-0000-00006E030000}"/>
    <cellStyle name="AggOrange9 2 5" xfId="1336" xr:uid="{00000000-0005-0000-0000-00006F030000}"/>
    <cellStyle name="AggOrange9 3" xfId="804" xr:uid="{00000000-0005-0000-0000-000070030000}"/>
    <cellStyle name="AggOrange9 3 2" xfId="990" xr:uid="{00000000-0005-0000-0000-000071030000}"/>
    <cellStyle name="AggOrange9 3 2 2" xfId="1205" xr:uid="{00000000-0005-0000-0000-000072030000}"/>
    <cellStyle name="AggOrange9 3 2 2 2" xfId="2006" xr:uid="{00000000-0005-0000-0000-000073030000}"/>
    <cellStyle name="AggOrange9 3 2 2 3" xfId="2448" xr:uid="{00000000-0005-0000-0000-000074030000}"/>
    <cellStyle name="AggOrange9 3 2 2 4" xfId="2871" xr:uid="{00000000-0005-0000-0000-000075030000}"/>
    <cellStyle name="AggOrange9 3 2 3" xfId="1805" xr:uid="{00000000-0005-0000-0000-000076030000}"/>
    <cellStyle name="AggOrange9 3 2 4" xfId="2245" xr:uid="{00000000-0005-0000-0000-000077030000}"/>
    <cellStyle name="AggOrange9 3 2 5" xfId="2657" xr:uid="{00000000-0005-0000-0000-000078030000}"/>
    <cellStyle name="AggOrange9 3 3" xfId="1108" xr:uid="{00000000-0005-0000-0000-000079030000}"/>
    <cellStyle name="AggOrange9 3 3 2" xfId="1912" xr:uid="{00000000-0005-0000-0000-00007A030000}"/>
    <cellStyle name="AggOrange9 3 3 3" xfId="2353" xr:uid="{00000000-0005-0000-0000-00007B030000}"/>
    <cellStyle name="AggOrange9 3 3 4" xfId="2774" xr:uid="{00000000-0005-0000-0000-00007C030000}"/>
    <cellStyle name="AggOrange9 3 4" xfId="1677" xr:uid="{00000000-0005-0000-0000-00007D030000}"/>
    <cellStyle name="AggOrange9 3 5" xfId="1719" xr:uid="{00000000-0005-0000-0000-00007E030000}"/>
    <cellStyle name="AggOrange9 4" xfId="663" xr:uid="{00000000-0005-0000-0000-00007F030000}"/>
    <cellStyle name="AggOrange9 4 2" xfId="998" xr:uid="{00000000-0005-0000-0000-000080030000}"/>
    <cellStyle name="AggOrange9 4 2 2" xfId="1213" xr:uid="{00000000-0005-0000-0000-000081030000}"/>
    <cellStyle name="AggOrange9 4 2 2 2" xfId="2014" xr:uid="{00000000-0005-0000-0000-000082030000}"/>
    <cellStyle name="AggOrange9 4 2 2 3" xfId="2456" xr:uid="{00000000-0005-0000-0000-000083030000}"/>
    <cellStyle name="AggOrange9 4 2 2 4" xfId="2879" xr:uid="{00000000-0005-0000-0000-000084030000}"/>
    <cellStyle name="AggOrange9 4 2 3" xfId="1813" xr:uid="{00000000-0005-0000-0000-000085030000}"/>
    <cellStyle name="AggOrange9 4 2 4" xfId="2253" xr:uid="{00000000-0005-0000-0000-000086030000}"/>
    <cellStyle name="AggOrange9 4 2 5" xfId="2665" xr:uid="{00000000-0005-0000-0000-000087030000}"/>
    <cellStyle name="AggOrange9 4 3" xfId="943" xr:uid="{00000000-0005-0000-0000-000088030000}"/>
    <cellStyle name="AggOrange9 4 3 2" xfId="1158" xr:uid="{00000000-0005-0000-0000-000089030000}"/>
    <cellStyle name="AggOrange9 4 3 2 2" xfId="1961" xr:uid="{00000000-0005-0000-0000-00008A030000}"/>
    <cellStyle name="AggOrange9 4 3 2 3" xfId="2402" xr:uid="{00000000-0005-0000-0000-00008B030000}"/>
    <cellStyle name="AggOrange9 4 3 2 4" xfId="2824" xr:uid="{00000000-0005-0000-0000-00008C030000}"/>
    <cellStyle name="AggOrange9 4 3 3" xfId="1761" xr:uid="{00000000-0005-0000-0000-00008D030000}"/>
    <cellStyle name="AggOrange9 4 3 4" xfId="2199" xr:uid="{00000000-0005-0000-0000-00008E030000}"/>
    <cellStyle name="AggOrange9 4 3 5" xfId="2610" xr:uid="{00000000-0005-0000-0000-00008F030000}"/>
    <cellStyle name="AggOrange9 4 4" xfId="989" xr:uid="{00000000-0005-0000-0000-000090030000}"/>
    <cellStyle name="AggOrange9 4 4 2" xfId="1204" xr:uid="{00000000-0005-0000-0000-000091030000}"/>
    <cellStyle name="AggOrange9 4 4 2 2" xfId="2005" xr:uid="{00000000-0005-0000-0000-000092030000}"/>
    <cellStyle name="AggOrange9 4 4 2 3" xfId="2447" xr:uid="{00000000-0005-0000-0000-000093030000}"/>
    <cellStyle name="AggOrange9 4 4 2 4" xfId="2870" xr:uid="{00000000-0005-0000-0000-000094030000}"/>
    <cellStyle name="AggOrange9 4 4 3" xfId="1804" xr:uid="{00000000-0005-0000-0000-000095030000}"/>
    <cellStyle name="AggOrange9 4 4 4" xfId="2244" xr:uid="{00000000-0005-0000-0000-000096030000}"/>
    <cellStyle name="AggOrange9 4 4 5" xfId="2656" xr:uid="{00000000-0005-0000-0000-000097030000}"/>
    <cellStyle name="AggOrange9 4 5" xfId="1616" xr:uid="{00000000-0005-0000-0000-000098030000}"/>
    <cellStyle name="AggOrange9 4 6" xfId="1344" xr:uid="{00000000-0005-0000-0000-000099030000}"/>
    <cellStyle name="AggOrange9 4 7" xfId="1393" xr:uid="{00000000-0005-0000-0000-00009A030000}"/>
    <cellStyle name="AggOrange9 5" xfId="470" xr:uid="{00000000-0005-0000-0000-00009B030000}"/>
    <cellStyle name="AggOrange9 5 2" xfId="1535" xr:uid="{00000000-0005-0000-0000-00009C030000}"/>
    <cellStyle name="AggOrange9 5 3" xfId="2160" xr:uid="{00000000-0005-0000-0000-00009D030000}"/>
    <cellStyle name="AggOrange9 6" xfId="1495" xr:uid="{00000000-0005-0000-0000-00009E030000}"/>
    <cellStyle name="AggOrange9 7" xfId="1354" xr:uid="{00000000-0005-0000-0000-00009F030000}"/>
    <cellStyle name="AggOrangeLB_2x" xfId="427" xr:uid="{00000000-0005-0000-0000-0000A0030000}"/>
    <cellStyle name="AggOrangeLBorder" xfId="429" xr:uid="{00000000-0005-0000-0000-0000A1030000}"/>
    <cellStyle name="AggOrangeLBorder 2" xfId="517" xr:uid="{00000000-0005-0000-0000-0000A2030000}"/>
    <cellStyle name="AggOrangeLBorder 2 2" xfId="807" xr:uid="{00000000-0005-0000-0000-0000A3030000}"/>
    <cellStyle name="AggOrangeLBorder 2 2 2" xfId="1680" xr:uid="{00000000-0005-0000-0000-0000A4030000}"/>
    <cellStyle name="AggOrangeLBorder 2 2 3" xfId="1652" xr:uid="{00000000-0005-0000-0000-0000A5030000}"/>
    <cellStyle name="AggOrangeLBorder 2 3" xfId="666" xr:uid="{00000000-0005-0000-0000-0000A6030000}"/>
    <cellStyle name="AggOrangeLBorder 2 3 2" xfId="1001" xr:uid="{00000000-0005-0000-0000-0000A7030000}"/>
    <cellStyle name="AggOrangeLBorder 2 3 2 2" xfId="1216" xr:uid="{00000000-0005-0000-0000-0000A8030000}"/>
    <cellStyle name="AggOrangeLBorder 2 3 2 2 2" xfId="2017" xr:uid="{00000000-0005-0000-0000-0000A9030000}"/>
    <cellStyle name="AggOrangeLBorder 2 3 2 2 3" xfId="2459" xr:uid="{00000000-0005-0000-0000-0000AA030000}"/>
    <cellStyle name="AggOrangeLBorder 2 3 2 2 4" xfId="2882" xr:uid="{00000000-0005-0000-0000-0000AB030000}"/>
    <cellStyle name="AggOrangeLBorder 2 3 2 3" xfId="1816" xr:uid="{00000000-0005-0000-0000-0000AC030000}"/>
    <cellStyle name="AggOrangeLBorder 2 3 2 4" xfId="2256" xr:uid="{00000000-0005-0000-0000-0000AD030000}"/>
    <cellStyle name="AggOrangeLBorder 2 3 2 5" xfId="2668" xr:uid="{00000000-0005-0000-0000-0000AE030000}"/>
    <cellStyle name="AggOrangeLBorder 2 3 3" xfId="941" xr:uid="{00000000-0005-0000-0000-0000AF030000}"/>
    <cellStyle name="AggOrangeLBorder 2 3 3 2" xfId="1156" xr:uid="{00000000-0005-0000-0000-0000B0030000}"/>
    <cellStyle name="AggOrangeLBorder 2 3 3 2 2" xfId="1959" xr:uid="{00000000-0005-0000-0000-0000B1030000}"/>
    <cellStyle name="AggOrangeLBorder 2 3 3 2 3" xfId="2400" xr:uid="{00000000-0005-0000-0000-0000B2030000}"/>
    <cellStyle name="AggOrangeLBorder 2 3 3 2 4" xfId="2822" xr:uid="{00000000-0005-0000-0000-0000B3030000}"/>
    <cellStyle name="AggOrangeLBorder 2 3 3 3" xfId="1759" xr:uid="{00000000-0005-0000-0000-0000B4030000}"/>
    <cellStyle name="AggOrangeLBorder 2 3 3 4" xfId="2197" xr:uid="{00000000-0005-0000-0000-0000B5030000}"/>
    <cellStyle name="AggOrangeLBorder 2 3 3 5" xfId="2608" xr:uid="{00000000-0005-0000-0000-0000B6030000}"/>
    <cellStyle name="AggOrangeLBorder 2 3 4" xfId="967" xr:uid="{00000000-0005-0000-0000-0000B7030000}"/>
    <cellStyle name="AggOrangeLBorder 2 3 4 2" xfId="1182" xr:uid="{00000000-0005-0000-0000-0000B8030000}"/>
    <cellStyle name="AggOrangeLBorder 2 3 4 2 2" xfId="1983" xr:uid="{00000000-0005-0000-0000-0000B9030000}"/>
    <cellStyle name="AggOrangeLBorder 2 3 4 2 3" xfId="2426" xr:uid="{00000000-0005-0000-0000-0000BA030000}"/>
    <cellStyle name="AggOrangeLBorder 2 3 4 2 4" xfId="2848" xr:uid="{00000000-0005-0000-0000-0000BB030000}"/>
    <cellStyle name="AggOrangeLBorder 2 3 4 3" xfId="1783" xr:uid="{00000000-0005-0000-0000-0000BC030000}"/>
    <cellStyle name="AggOrangeLBorder 2 3 4 4" xfId="2223" xr:uid="{00000000-0005-0000-0000-0000BD030000}"/>
    <cellStyle name="AggOrangeLBorder 2 3 4 5" xfId="2634" xr:uid="{00000000-0005-0000-0000-0000BE030000}"/>
    <cellStyle name="AggOrangeLBorder 2 3 5" xfId="1087" xr:uid="{00000000-0005-0000-0000-0000BF030000}"/>
    <cellStyle name="AggOrangeLBorder 2 3 5 2" xfId="1893" xr:uid="{00000000-0005-0000-0000-0000C0030000}"/>
    <cellStyle name="AggOrangeLBorder 2 3 5 3" xfId="2753" xr:uid="{00000000-0005-0000-0000-0000C1030000}"/>
    <cellStyle name="AggOrangeLBorder 2 3 6" xfId="1619" xr:uid="{00000000-0005-0000-0000-0000C2030000}"/>
    <cellStyle name="AggOrangeLBorder 2 3 7" xfId="1341" xr:uid="{00000000-0005-0000-0000-0000C3030000}"/>
    <cellStyle name="AggOrangeLBorder 2 3 8" xfId="1636" xr:uid="{00000000-0005-0000-0000-0000C4030000}"/>
    <cellStyle name="AggOrangeLBorder 2 4" xfId="1558" xr:uid="{00000000-0005-0000-0000-0000C5030000}"/>
    <cellStyle name="AggOrangeLBorder 2 5" xfId="1337" xr:uid="{00000000-0005-0000-0000-0000C6030000}"/>
    <cellStyle name="AggOrangeLBorder 3" xfId="806" xr:uid="{00000000-0005-0000-0000-0000C7030000}"/>
    <cellStyle name="AggOrangeLBorder 3 2" xfId="1679" xr:uid="{00000000-0005-0000-0000-0000C8030000}"/>
    <cellStyle name="AggOrangeLBorder 3 3" xfId="1638" xr:uid="{00000000-0005-0000-0000-0000C9030000}"/>
    <cellStyle name="AggOrangeLBorder 4" xfId="665" xr:uid="{00000000-0005-0000-0000-0000CA030000}"/>
    <cellStyle name="AggOrangeLBorder 4 2" xfId="1000" xr:uid="{00000000-0005-0000-0000-0000CB030000}"/>
    <cellStyle name="AggOrangeLBorder 4 2 2" xfId="1215" xr:uid="{00000000-0005-0000-0000-0000CC030000}"/>
    <cellStyle name="AggOrangeLBorder 4 2 2 2" xfId="2016" xr:uid="{00000000-0005-0000-0000-0000CD030000}"/>
    <cellStyle name="AggOrangeLBorder 4 2 2 3" xfId="2458" xr:uid="{00000000-0005-0000-0000-0000CE030000}"/>
    <cellStyle name="AggOrangeLBorder 4 2 2 4" xfId="2881" xr:uid="{00000000-0005-0000-0000-0000CF030000}"/>
    <cellStyle name="AggOrangeLBorder 4 2 3" xfId="1815" xr:uid="{00000000-0005-0000-0000-0000D0030000}"/>
    <cellStyle name="AggOrangeLBorder 4 2 4" xfId="2255" xr:uid="{00000000-0005-0000-0000-0000D1030000}"/>
    <cellStyle name="AggOrangeLBorder 4 2 5" xfId="2667" xr:uid="{00000000-0005-0000-0000-0000D2030000}"/>
    <cellStyle name="AggOrangeLBorder 4 3" xfId="942" xr:uid="{00000000-0005-0000-0000-0000D3030000}"/>
    <cellStyle name="AggOrangeLBorder 4 3 2" xfId="1157" xr:uid="{00000000-0005-0000-0000-0000D4030000}"/>
    <cellStyle name="AggOrangeLBorder 4 3 2 2" xfId="1960" xr:uid="{00000000-0005-0000-0000-0000D5030000}"/>
    <cellStyle name="AggOrangeLBorder 4 3 2 3" xfId="2401" xr:uid="{00000000-0005-0000-0000-0000D6030000}"/>
    <cellStyle name="AggOrangeLBorder 4 3 2 4" xfId="2823" xr:uid="{00000000-0005-0000-0000-0000D7030000}"/>
    <cellStyle name="AggOrangeLBorder 4 3 3" xfId="1760" xr:uid="{00000000-0005-0000-0000-0000D8030000}"/>
    <cellStyle name="AggOrangeLBorder 4 3 4" xfId="2198" xr:uid="{00000000-0005-0000-0000-0000D9030000}"/>
    <cellStyle name="AggOrangeLBorder 4 3 5" xfId="2609" xr:uid="{00000000-0005-0000-0000-0000DA030000}"/>
    <cellStyle name="AggOrangeLBorder 4 4" xfId="963" xr:uid="{00000000-0005-0000-0000-0000DB030000}"/>
    <cellStyle name="AggOrangeLBorder 4 4 2" xfId="1178" xr:uid="{00000000-0005-0000-0000-0000DC030000}"/>
    <cellStyle name="AggOrangeLBorder 4 4 2 2" xfId="1979" xr:uid="{00000000-0005-0000-0000-0000DD030000}"/>
    <cellStyle name="AggOrangeLBorder 4 4 2 3" xfId="2422" xr:uid="{00000000-0005-0000-0000-0000DE030000}"/>
    <cellStyle name="AggOrangeLBorder 4 4 2 4" xfId="2844" xr:uid="{00000000-0005-0000-0000-0000DF030000}"/>
    <cellStyle name="AggOrangeLBorder 4 4 3" xfId="1779" xr:uid="{00000000-0005-0000-0000-0000E0030000}"/>
    <cellStyle name="AggOrangeLBorder 4 4 4" xfId="2219" xr:uid="{00000000-0005-0000-0000-0000E1030000}"/>
    <cellStyle name="AggOrangeLBorder 4 4 5" xfId="2630" xr:uid="{00000000-0005-0000-0000-0000E2030000}"/>
    <cellStyle name="AggOrangeLBorder 4 5" xfId="1086" xr:uid="{00000000-0005-0000-0000-0000E3030000}"/>
    <cellStyle name="AggOrangeLBorder 4 5 2" xfId="1892" xr:uid="{00000000-0005-0000-0000-0000E4030000}"/>
    <cellStyle name="AggOrangeLBorder 4 5 3" xfId="2752" xr:uid="{00000000-0005-0000-0000-0000E5030000}"/>
    <cellStyle name="AggOrangeLBorder 4 6" xfId="1618" xr:uid="{00000000-0005-0000-0000-0000E6030000}"/>
    <cellStyle name="AggOrangeLBorder 4 7" xfId="1342" xr:uid="{00000000-0005-0000-0000-0000E7030000}"/>
    <cellStyle name="AggOrangeLBorder 4 8" xfId="1705" xr:uid="{00000000-0005-0000-0000-0000E8030000}"/>
    <cellStyle name="AggOrangeLBorder 5" xfId="460" xr:uid="{00000000-0005-0000-0000-0000E9030000}"/>
    <cellStyle name="AggOrangeLBorder 5 2" xfId="1525" xr:uid="{00000000-0005-0000-0000-0000EA030000}"/>
    <cellStyle name="AggOrangeLBorder 5 3" xfId="2260" xr:uid="{00000000-0005-0000-0000-0000EB030000}"/>
    <cellStyle name="AggOrangeLBorder 6" xfId="1502" xr:uid="{00000000-0005-0000-0000-0000EC030000}"/>
    <cellStyle name="AggOrangeLBorder 7" xfId="1356" xr:uid="{00000000-0005-0000-0000-0000ED030000}"/>
    <cellStyle name="AggOrangeRBorder" xfId="421" xr:uid="{00000000-0005-0000-0000-0000EE030000}"/>
    <cellStyle name="AggOrangeRBorder 2" xfId="518" xr:uid="{00000000-0005-0000-0000-0000EF030000}"/>
    <cellStyle name="AggOrangeRBorder 2 2" xfId="809" xr:uid="{00000000-0005-0000-0000-0000F0030000}"/>
    <cellStyle name="AggOrangeRBorder 2 2 2" xfId="918" xr:uid="{00000000-0005-0000-0000-0000F1030000}"/>
    <cellStyle name="AggOrangeRBorder 2 2 2 2" xfId="1133" xr:uid="{00000000-0005-0000-0000-0000F2030000}"/>
    <cellStyle name="AggOrangeRBorder 2 2 2 2 2" xfId="1937" xr:uid="{00000000-0005-0000-0000-0000F3030000}"/>
    <cellStyle name="AggOrangeRBorder 2 2 2 2 3" xfId="2378" xr:uid="{00000000-0005-0000-0000-0000F4030000}"/>
    <cellStyle name="AggOrangeRBorder 2 2 2 2 4" xfId="2799" xr:uid="{00000000-0005-0000-0000-0000F5030000}"/>
    <cellStyle name="AggOrangeRBorder 2 2 2 3" xfId="1737" xr:uid="{00000000-0005-0000-0000-0000F6030000}"/>
    <cellStyle name="AggOrangeRBorder 2 2 2 4" xfId="2175" xr:uid="{00000000-0005-0000-0000-0000F7030000}"/>
    <cellStyle name="AggOrangeRBorder 2 2 2 5" xfId="2585" xr:uid="{00000000-0005-0000-0000-0000F8030000}"/>
    <cellStyle name="AggOrangeRBorder 2 2 3" xfId="1682" xr:uid="{00000000-0005-0000-0000-0000F9030000}"/>
    <cellStyle name="AggOrangeRBorder 2 2 4" xfId="1491" xr:uid="{00000000-0005-0000-0000-0000FA030000}"/>
    <cellStyle name="AggOrangeRBorder 2 3" xfId="668" xr:uid="{00000000-0005-0000-0000-0000FB030000}"/>
    <cellStyle name="AggOrangeRBorder 2 3 2" xfId="1003" xr:uid="{00000000-0005-0000-0000-0000FC030000}"/>
    <cellStyle name="AggOrangeRBorder 2 3 2 2" xfId="1218" xr:uid="{00000000-0005-0000-0000-0000FD030000}"/>
    <cellStyle name="AggOrangeRBorder 2 3 2 2 2" xfId="2019" xr:uid="{00000000-0005-0000-0000-0000FE030000}"/>
    <cellStyle name="AggOrangeRBorder 2 3 2 2 3" xfId="2461" xr:uid="{00000000-0005-0000-0000-0000FF030000}"/>
    <cellStyle name="AggOrangeRBorder 2 3 2 2 4" xfId="2884" xr:uid="{00000000-0005-0000-0000-000000040000}"/>
    <cellStyle name="AggOrangeRBorder 2 3 2 3" xfId="1818" xr:uid="{00000000-0005-0000-0000-000001040000}"/>
    <cellStyle name="AggOrangeRBorder 2 3 2 4" xfId="2258" xr:uid="{00000000-0005-0000-0000-000002040000}"/>
    <cellStyle name="AggOrangeRBorder 2 3 2 5" xfId="2670" xr:uid="{00000000-0005-0000-0000-000003040000}"/>
    <cellStyle name="AggOrangeRBorder 2 3 3" xfId="979" xr:uid="{00000000-0005-0000-0000-000004040000}"/>
    <cellStyle name="AggOrangeRBorder 2 3 3 2" xfId="1194" xr:uid="{00000000-0005-0000-0000-000005040000}"/>
    <cellStyle name="AggOrangeRBorder 2 3 3 2 2" xfId="1995" xr:uid="{00000000-0005-0000-0000-000006040000}"/>
    <cellStyle name="AggOrangeRBorder 2 3 3 2 3" xfId="2437" xr:uid="{00000000-0005-0000-0000-000007040000}"/>
    <cellStyle name="AggOrangeRBorder 2 3 3 2 4" xfId="2860" xr:uid="{00000000-0005-0000-0000-000008040000}"/>
    <cellStyle name="AggOrangeRBorder 2 3 3 3" xfId="1794" xr:uid="{00000000-0005-0000-0000-000009040000}"/>
    <cellStyle name="AggOrangeRBorder 2 3 3 4" xfId="2234" xr:uid="{00000000-0005-0000-0000-00000A040000}"/>
    <cellStyle name="AggOrangeRBorder 2 3 3 5" xfId="2646" xr:uid="{00000000-0005-0000-0000-00000B040000}"/>
    <cellStyle name="AggOrangeRBorder 2 3 4" xfId="961" xr:uid="{00000000-0005-0000-0000-00000C040000}"/>
    <cellStyle name="AggOrangeRBorder 2 3 4 2" xfId="1176" xr:uid="{00000000-0005-0000-0000-00000D040000}"/>
    <cellStyle name="AggOrangeRBorder 2 3 4 2 2" xfId="1977" xr:uid="{00000000-0005-0000-0000-00000E040000}"/>
    <cellStyle name="AggOrangeRBorder 2 3 4 2 3" xfId="2420" xr:uid="{00000000-0005-0000-0000-00000F040000}"/>
    <cellStyle name="AggOrangeRBorder 2 3 4 2 4" xfId="2842" xr:uid="{00000000-0005-0000-0000-000010040000}"/>
    <cellStyle name="AggOrangeRBorder 2 3 4 3" xfId="1777" xr:uid="{00000000-0005-0000-0000-000011040000}"/>
    <cellStyle name="AggOrangeRBorder 2 3 4 4" xfId="2217" xr:uid="{00000000-0005-0000-0000-000012040000}"/>
    <cellStyle name="AggOrangeRBorder 2 3 4 5" xfId="2628" xr:uid="{00000000-0005-0000-0000-000013040000}"/>
    <cellStyle name="AggOrangeRBorder 2 3 5" xfId="1089" xr:uid="{00000000-0005-0000-0000-000014040000}"/>
    <cellStyle name="AggOrangeRBorder 2 3 5 2" xfId="1895" xr:uid="{00000000-0005-0000-0000-000015040000}"/>
    <cellStyle name="AggOrangeRBorder 2 3 5 3" xfId="2755" xr:uid="{00000000-0005-0000-0000-000016040000}"/>
    <cellStyle name="AggOrangeRBorder 2 3 6" xfId="1621" xr:uid="{00000000-0005-0000-0000-000017040000}"/>
    <cellStyle name="AggOrangeRBorder 2 3 7" xfId="1339" xr:uid="{00000000-0005-0000-0000-000018040000}"/>
    <cellStyle name="AggOrangeRBorder 2 3 8" xfId="1710" xr:uid="{00000000-0005-0000-0000-000019040000}"/>
    <cellStyle name="AggOrangeRBorder 2 4" xfId="1559" xr:uid="{00000000-0005-0000-0000-00001A040000}"/>
    <cellStyle name="AggOrangeRBorder 2 5" xfId="1603" xr:uid="{00000000-0005-0000-0000-00001B040000}"/>
    <cellStyle name="AggOrangeRBorder 3" xfId="808" xr:uid="{00000000-0005-0000-0000-00001C040000}"/>
    <cellStyle name="AggOrangeRBorder 3 2" xfId="443" xr:uid="{00000000-0005-0000-0000-00001D040000}"/>
    <cellStyle name="AggOrangeRBorder 3 2 2" xfId="1037" xr:uid="{00000000-0005-0000-0000-00001E040000}"/>
    <cellStyle name="AggOrangeRBorder 3 2 2 2" xfId="1849" xr:uid="{00000000-0005-0000-0000-00001F040000}"/>
    <cellStyle name="AggOrangeRBorder 3 2 2 3" xfId="2291" xr:uid="{00000000-0005-0000-0000-000020040000}"/>
    <cellStyle name="AggOrangeRBorder 3 2 2 4" xfId="2704" xr:uid="{00000000-0005-0000-0000-000021040000}"/>
    <cellStyle name="AggOrangeRBorder 3 2 3" xfId="1252" xr:uid="{00000000-0005-0000-0000-000022040000}"/>
    <cellStyle name="AggOrangeRBorder 3 2 3 2" xfId="2050" xr:uid="{00000000-0005-0000-0000-000023040000}"/>
    <cellStyle name="AggOrangeRBorder 3 2 3 3" xfId="2494" xr:uid="{00000000-0005-0000-0000-000024040000}"/>
    <cellStyle name="AggOrangeRBorder 3 2 3 4" xfId="2918" xr:uid="{00000000-0005-0000-0000-000025040000}"/>
    <cellStyle name="AggOrangeRBorder 3 2 4" xfId="1508" xr:uid="{00000000-0005-0000-0000-000026040000}"/>
    <cellStyle name="AggOrangeRBorder 3 2 5" xfId="2141" xr:uid="{00000000-0005-0000-0000-000027040000}"/>
    <cellStyle name="AggOrangeRBorder 3 3" xfId="1681" xr:uid="{00000000-0005-0000-0000-000028040000}"/>
    <cellStyle name="AggOrangeRBorder 3 4" xfId="1352" xr:uid="{00000000-0005-0000-0000-000029040000}"/>
    <cellStyle name="AggOrangeRBorder 4" xfId="667" xr:uid="{00000000-0005-0000-0000-00002A040000}"/>
    <cellStyle name="AggOrangeRBorder 4 2" xfId="1002" xr:uid="{00000000-0005-0000-0000-00002B040000}"/>
    <cellStyle name="AggOrangeRBorder 4 2 2" xfId="1217" xr:uid="{00000000-0005-0000-0000-00002C040000}"/>
    <cellStyle name="AggOrangeRBorder 4 2 2 2" xfId="2018" xr:uid="{00000000-0005-0000-0000-00002D040000}"/>
    <cellStyle name="AggOrangeRBorder 4 2 2 3" xfId="2460" xr:uid="{00000000-0005-0000-0000-00002E040000}"/>
    <cellStyle name="AggOrangeRBorder 4 2 2 4" xfId="2883" xr:uid="{00000000-0005-0000-0000-00002F040000}"/>
    <cellStyle name="AggOrangeRBorder 4 2 3" xfId="1817" xr:uid="{00000000-0005-0000-0000-000030040000}"/>
    <cellStyle name="AggOrangeRBorder 4 2 4" xfId="2257" xr:uid="{00000000-0005-0000-0000-000031040000}"/>
    <cellStyle name="AggOrangeRBorder 4 2 5" xfId="2669" xr:uid="{00000000-0005-0000-0000-000032040000}"/>
    <cellStyle name="AggOrangeRBorder 4 3" xfId="1035" xr:uid="{00000000-0005-0000-0000-000033040000}"/>
    <cellStyle name="AggOrangeRBorder 4 3 2" xfId="1250" xr:uid="{00000000-0005-0000-0000-000034040000}"/>
    <cellStyle name="AggOrangeRBorder 4 3 2 2" xfId="2048" xr:uid="{00000000-0005-0000-0000-000035040000}"/>
    <cellStyle name="AggOrangeRBorder 4 3 2 3" xfId="2492" xr:uid="{00000000-0005-0000-0000-000036040000}"/>
    <cellStyle name="AggOrangeRBorder 4 3 2 4" xfId="2916" xr:uid="{00000000-0005-0000-0000-000037040000}"/>
    <cellStyle name="AggOrangeRBorder 4 3 3" xfId="1847" xr:uid="{00000000-0005-0000-0000-000038040000}"/>
    <cellStyle name="AggOrangeRBorder 4 3 4" xfId="2289" xr:uid="{00000000-0005-0000-0000-000039040000}"/>
    <cellStyle name="AggOrangeRBorder 4 3 5" xfId="2702" xr:uid="{00000000-0005-0000-0000-00003A040000}"/>
    <cellStyle name="AggOrangeRBorder 4 4" xfId="1056" xr:uid="{00000000-0005-0000-0000-00003B040000}"/>
    <cellStyle name="AggOrangeRBorder 4 4 2" xfId="1271" xr:uid="{00000000-0005-0000-0000-00003C040000}"/>
    <cellStyle name="AggOrangeRBorder 4 4 2 2" xfId="2067" xr:uid="{00000000-0005-0000-0000-00003D040000}"/>
    <cellStyle name="AggOrangeRBorder 4 4 2 3" xfId="2513" xr:uid="{00000000-0005-0000-0000-00003E040000}"/>
    <cellStyle name="AggOrangeRBorder 4 4 2 4" xfId="2937" xr:uid="{00000000-0005-0000-0000-00003F040000}"/>
    <cellStyle name="AggOrangeRBorder 4 4 3" xfId="1867" xr:uid="{00000000-0005-0000-0000-000040040000}"/>
    <cellStyle name="AggOrangeRBorder 4 4 4" xfId="2309" xr:uid="{00000000-0005-0000-0000-000041040000}"/>
    <cellStyle name="AggOrangeRBorder 4 4 5" xfId="2723" xr:uid="{00000000-0005-0000-0000-000042040000}"/>
    <cellStyle name="AggOrangeRBorder 4 5" xfId="1088" xr:uid="{00000000-0005-0000-0000-000043040000}"/>
    <cellStyle name="AggOrangeRBorder 4 5 2" xfId="1894" xr:uid="{00000000-0005-0000-0000-000044040000}"/>
    <cellStyle name="AggOrangeRBorder 4 5 3" xfId="2754" xr:uid="{00000000-0005-0000-0000-000045040000}"/>
    <cellStyle name="AggOrangeRBorder 4 6" xfId="1620" xr:uid="{00000000-0005-0000-0000-000046040000}"/>
    <cellStyle name="AggOrangeRBorder 4 7" xfId="1340" xr:uid="{00000000-0005-0000-0000-000047040000}"/>
    <cellStyle name="AggOrangeRBorder 4 8" xfId="1646" xr:uid="{00000000-0005-0000-0000-000048040000}"/>
    <cellStyle name="AggOrangeRBorder 5" xfId="473" xr:uid="{00000000-0005-0000-0000-000049040000}"/>
    <cellStyle name="AggOrangeRBorder 5 2" xfId="1537" xr:uid="{00000000-0005-0000-0000-00004A040000}"/>
    <cellStyle name="AggOrangeRBorder 5 3" xfId="1862" xr:uid="{00000000-0005-0000-0000-00004B040000}"/>
    <cellStyle name="AggOrangeRBorder 6" xfId="1498" xr:uid="{00000000-0005-0000-0000-00004C040000}"/>
    <cellStyle name="AggOrangeRBorder 7" xfId="1547" xr:uid="{00000000-0005-0000-0000-00004D040000}"/>
    <cellStyle name="AggOrangeRBorder_CRFReport-template" xfId="430" xr:uid="{00000000-0005-0000-0000-00004E040000}"/>
    <cellStyle name="Akzent1" xfId="519" xr:uid="{00000000-0005-0000-0000-00004F040000}"/>
    <cellStyle name="Akzent2" xfId="520" xr:uid="{00000000-0005-0000-0000-000050040000}"/>
    <cellStyle name="Akzent3" xfId="521" xr:uid="{00000000-0005-0000-0000-000051040000}"/>
    <cellStyle name="Akzent4" xfId="522" xr:uid="{00000000-0005-0000-0000-000052040000}"/>
    <cellStyle name="Akzent5" xfId="523" xr:uid="{00000000-0005-0000-0000-000053040000}"/>
    <cellStyle name="Akzent6" xfId="524" xr:uid="{00000000-0005-0000-0000-000054040000}"/>
    <cellStyle name="Ausgabe" xfId="2975" hidden="1" xr:uid="{00000000-0005-0000-0000-000055040000}"/>
    <cellStyle name="Ausgabe" xfId="2950" hidden="1" xr:uid="{00000000-0005-0000-0000-000056040000}"/>
    <cellStyle name="Ausgabe" xfId="2549" hidden="1" xr:uid="{00000000-0005-0000-0000-000057040000}"/>
    <cellStyle name="Ausgabe" xfId="2463" hidden="1" xr:uid="{00000000-0005-0000-0000-000058040000}"/>
    <cellStyle name="Ausgabe" xfId="2079" hidden="1" xr:uid="{00000000-0005-0000-0000-000059040000}"/>
    <cellStyle name="Ausgabe" xfId="2104" hidden="1" xr:uid="{00000000-0005-0000-0000-00005A040000}"/>
    <cellStyle name="Ausgabe" xfId="1455" hidden="1" xr:uid="{00000000-0005-0000-0000-00005B040000}"/>
    <cellStyle name="Ausgabe" xfId="2524" hidden="1" xr:uid="{00000000-0005-0000-0000-00005C040000}"/>
    <cellStyle name="Ausgabe" xfId="459" hidden="1" xr:uid="{00000000-0005-0000-0000-00005D040000}"/>
    <cellStyle name="Ausgabe" xfId="1285" hidden="1" xr:uid="{00000000-0005-0000-0000-00005E040000}"/>
    <cellStyle name="Ausgabe" xfId="1310" hidden="1" xr:uid="{00000000-0005-0000-0000-00005F040000}"/>
    <cellStyle name="Ausgabe" xfId="1524" hidden="1" xr:uid="{00000000-0005-0000-0000-000060040000}"/>
    <cellStyle name="Ausgabe 2" xfId="787" xr:uid="{00000000-0005-0000-0000-000061040000}"/>
    <cellStyle name="Ausgabe 2 2" xfId="1040" xr:uid="{00000000-0005-0000-0000-000062040000}"/>
    <cellStyle name="Ausgabe 2 2 2" xfId="1255" xr:uid="{00000000-0005-0000-0000-000063040000}"/>
    <cellStyle name="Ausgabe 2 2 2 2" xfId="2053" xr:uid="{00000000-0005-0000-0000-000064040000}"/>
    <cellStyle name="Ausgabe 2 2 2 3" xfId="2497" xr:uid="{00000000-0005-0000-0000-000065040000}"/>
    <cellStyle name="Ausgabe 2 2 2 4" xfId="2921" xr:uid="{00000000-0005-0000-0000-000066040000}"/>
    <cellStyle name="Ausgabe 2 2 3" xfId="1852" xr:uid="{00000000-0005-0000-0000-000067040000}"/>
    <cellStyle name="Ausgabe 2 2 4" xfId="2294" xr:uid="{00000000-0005-0000-0000-000068040000}"/>
    <cellStyle name="Ausgabe 2 2 5" xfId="2707" xr:uid="{00000000-0005-0000-0000-000069040000}"/>
    <cellStyle name="Ausgabe 2 3" xfId="925" xr:uid="{00000000-0005-0000-0000-00006A040000}"/>
    <cellStyle name="Ausgabe 2 3 2" xfId="1140" xr:uid="{00000000-0005-0000-0000-00006B040000}"/>
    <cellStyle name="Ausgabe 2 3 2 2" xfId="1944" xr:uid="{00000000-0005-0000-0000-00006C040000}"/>
    <cellStyle name="Ausgabe 2 3 2 3" xfId="2385" xr:uid="{00000000-0005-0000-0000-00006D040000}"/>
    <cellStyle name="Ausgabe 2 3 2 4" xfId="2806" xr:uid="{00000000-0005-0000-0000-00006E040000}"/>
    <cellStyle name="Ausgabe 2 3 3" xfId="1744" xr:uid="{00000000-0005-0000-0000-00006F040000}"/>
    <cellStyle name="Ausgabe 2 3 4" xfId="2182" xr:uid="{00000000-0005-0000-0000-000070040000}"/>
    <cellStyle name="Ausgabe 2 3 5" xfId="2592" xr:uid="{00000000-0005-0000-0000-000071040000}"/>
    <cellStyle name="Ausgabe 2 4" xfId="1098" xr:uid="{00000000-0005-0000-0000-000072040000}"/>
    <cellStyle name="Ausgabe 2 4 2" xfId="1902" xr:uid="{00000000-0005-0000-0000-000073040000}"/>
    <cellStyle name="Ausgabe 2 4 3" xfId="2343" xr:uid="{00000000-0005-0000-0000-000074040000}"/>
    <cellStyle name="Ausgabe 2 4 4" xfId="2764" xr:uid="{00000000-0005-0000-0000-000075040000}"/>
    <cellStyle name="Ausgabe 2 5" xfId="1666" xr:uid="{00000000-0005-0000-0000-000076040000}"/>
    <cellStyle name="Ausgabe 2 6" xfId="2138" xr:uid="{00000000-0005-0000-0000-000077040000}"/>
    <cellStyle name="Ausgabe 2 7" xfId="1649" xr:uid="{00000000-0005-0000-0000-000078040000}"/>
    <cellStyle name="Ausgabe 3" xfId="679" xr:uid="{00000000-0005-0000-0000-000079040000}"/>
    <cellStyle name="Ausgabe 3 2" xfId="1012" xr:uid="{00000000-0005-0000-0000-00007A040000}"/>
    <cellStyle name="Ausgabe 3 2 2" xfId="1227" xr:uid="{00000000-0005-0000-0000-00007B040000}"/>
    <cellStyle name="Ausgabe 3 2 2 2" xfId="2026" xr:uid="{00000000-0005-0000-0000-00007C040000}"/>
    <cellStyle name="Ausgabe 3 2 2 3" xfId="2469" xr:uid="{00000000-0005-0000-0000-00007D040000}"/>
    <cellStyle name="Ausgabe 3 2 2 4" xfId="2893" xr:uid="{00000000-0005-0000-0000-00007E040000}"/>
    <cellStyle name="Ausgabe 3 2 3" xfId="1825" xr:uid="{00000000-0005-0000-0000-00007F040000}"/>
    <cellStyle name="Ausgabe 3 2 4" xfId="2266" xr:uid="{00000000-0005-0000-0000-000080040000}"/>
    <cellStyle name="Ausgabe 3 2 5" xfId="2679" xr:uid="{00000000-0005-0000-0000-000081040000}"/>
    <cellStyle name="Ausgabe 3 3" xfId="931" xr:uid="{00000000-0005-0000-0000-000082040000}"/>
    <cellStyle name="Ausgabe 3 3 2" xfId="1146" xr:uid="{00000000-0005-0000-0000-000083040000}"/>
    <cellStyle name="Ausgabe 3 3 2 2" xfId="1950" xr:uid="{00000000-0005-0000-0000-000084040000}"/>
    <cellStyle name="Ausgabe 3 3 2 3" xfId="2391" xr:uid="{00000000-0005-0000-0000-000085040000}"/>
    <cellStyle name="Ausgabe 3 3 2 4" xfId="2812" xr:uid="{00000000-0005-0000-0000-000086040000}"/>
    <cellStyle name="Ausgabe 3 3 3" xfId="1750" xr:uid="{00000000-0005-0000-0000-000087040000}"/>
    <cellStyle name="Ausgabe 3 3 4" xfId="2188" xr:uid="{00000000-0005-0000-0000-000088040000}"/>
    <cellStyle name="Ausgabe 3 3 5" xfId="2598" xr:uid="{00000000-0005-0000-0000-000089040000}"/>
    <cellStyle name="Ausgabe 3 4" xfId="1095" xr:uid="{00000000-0005-0000-0000-00008A040000}"/>
    <cellStyle name="Ausgabe 3 4 2" xfId="1899" xr:uid="{00000000-0005-0000-0000-00008B040000}"/>
    <cellStyle name="Ausgabe 3 4 3" xfId="2341" xr:uid="{00000000-0005-0000-0000-00008C040000}"/>
    <cellStyle name="Ausgabe 3 4 4" xfId="2761" xr:uid="{00000000-0005-0000-0000-00008D040000}"/>
    <cellStyle name="Ausgabe 3 5" xfId="1628" xr:uid="{00000000-0005-0000-0000-00008E040000}"/>
    <cellStyle name="Ausgabe 3 6" xfId="1377" xr:uid="{00000000-0005-0000-0000-00008F040000}"/>
    <cellStyle name="Ausgabe 3 7" xfId="1647" xr:uid="{00000000-0005-0000-0000-000090040000}"/>
    <cellStyle name="Ausgabe 4" xfId="936" xr:uid="{00000000-0005-0000-0000-000091040000}"/>
    <cellStyle name="Ausgabe 4 2" xfId="1151" xr:uid="{00000000-0005-0000-0000-000092040000}"/>
    <cellStyle name="Ausgabe 4 2 2" xfId="1955" xr:uid="{00000000-0005-0000-0000-000093040000}"/>
    <cellStyle name="Ausgabe 4 2 3" xfId="2396" xr:uid="{00000000-0005-0000-0000-000094040000}"/>
    <cellStyle name="Ausgabe 4 2 4" xfId="2817" xr:uid="{00000000-0005-0000-0000-000095040000}"/>
    <cellStyle name="Ausgabe 4 3" xfId="1755" xr:uid="{00000000-0005-0000-0000-000096040000}"/>
    <cellStyle name="Ausgabe 4 4" xfId="2193" xr:uid="{00000000-0005-0000-0000-000097040000}"/>
    <cellStyle name="Ausgabe 4 5" xfId="2603" xr:uid="{00000000-0005-0000-0000-000098040000}"/>
    <cellStyle name="Ausgabe 5" xfId="1055" xr:uid="{00000000-0005-0000-0000-000099040000}"/>
    <cellStyle name="Ausgabe 5 2" xfId="1270" xr:uid="{00000000-0005-0000-0000-00009A040000}"/>
    <cellStyle name="Ausgabe 5 2 2" xfId="2066" xr:uid="{00000000-0005-0000-0000-00009B040000}"/>
    <cellStyle name="Ausgabe 5 2 3" xfId="2512" xr:uid="{00000000-0005-0000-0000-00009C040000}"/>
    <cellStyle name="Ausgabe 5 2 4" xfId="2936" xr:uid="{00000000-0005-0000-0000-00009D040000}"/>
    <cellStyle name="Ausgabe 5 3" xfId="1866" xr:uid="{00000000-0005-0000-0000-00009E040000}"/>
    <cellStyle name="Ausgabe 5 4" xfId="2308" xr:uid="{00000000-0005-0000-0000-00009F040000}"/>
    <cellStyle name="Ausgabe 5 5" xfId="2722" xr:uid="{00000000-0005-0000-0000-0000A0040000}"/>
    <cellStyle name="Ausgabe 6" xfId="1071" xr:uid="{00000000-0005-0000-0000-0000A1040000}"/>
    <cellStyle name="Ausgabe 6 2" xfId="1877" xr:uid="{00000000-0005-0000-0000-0000A2040000}"/>
    <cellStyle name="Ausgabe 6 3" xfId="2321" xr:uid="{00000000-0005-0000-0000-0000A3040000}"/>
    <cellStyle name="Ausgabe 6 4" xfId="2737" xr:uid="{00000000-0005-0000-0000-0000A4040000}"/>
    <cellStyle name="Bad 2" xfId="207" xr:uid="{00000000-0005-0000-0000-0000A5040000}"/>
    <cellStyle name="Bad 2 2" xfId="208" xr:uid="{00000000-0005-0000-0000-0000A6040000}"/>
    <cellStyle name="Bad 2 2 2" xfId="209" xr:uid="{00000000-0005-0000-0000-0000A7040000}"/>
    <cellStyle name="Bad 2 2 3" xfId="210" xr:uid="{00000000-0005-0000-0000-0000A8040000}"/>
    <cellStyle name="Bad 2 3" xfId="525" xr:uid="{00000000-0005-0000-0000-0000A9040000}"/>
    <cellStyle name="Bad 3" xfId="620" xr:uid="{00000000-0005-0000-0000-0000AA040000}"/>
    <cellStyle name="Bad 4" xfId="760" xr:uid="{00000000-0005-0000-0000-0000AB040000}"/>
    <cellStyle name="Berechnung" xfId="2077" hidden="1" xr:uid="{00000000-0005-0000-0000-0000AC040000}"/>
    <cellStyle name="Berechnung" xfId="2951" hidden="1" xr:uid="{00000000-0005-0000-0000-0000AD040000}"/>
    <cellStyle name="Berechnung" xfId="1431" hidden="1" xr:uid="{00000000-0005-0000-0000-0000AE040000}"/>
    <cellStyle name="Berechnung" xfId="1575" hidden="1" xr:uid="{00000000-0005-0000-0000-0000AF040000}"/>
    <cellStyle name="Berechnung" xfId="445" hidden="1" xr:uid="{00000000-0005-0000-0000-0000B0040000}"/>
    <cellStyle name="Berechnung" xfId="2135" hidden="1" xr:uid="{00000000-0005-0000-0000-0000B1040000}"/>
    <cellStyle name="Berechnung" xfId="1510" hidden="1" xr:uid="{00000000-0005-0000-0000-0000B2040000}"/>
    <cellStyle name="Berechnung" xfId="2080" hidden="1" xr:uid="{00000000-0005-0000-0000-0000B3040000}"/>
    <cellStyle name="Berechnung" xfId="1493" hidden="1" xr:uid="{00000000-0005-0000-0000-0000B4040000}"/>
    <cellStyle name="Berechnung" xfId="415" hidden="1" xr:uid="{00000000-0005-0000-0000-0000B5040000}"/>
    <cellStyle name="Berechnung" xfId="1286" hidden="1" xr:uid="{00000000-0005-0000-0000-0000B6040000}"/>
    <cellStyle name="Berechnung" xfId="2525" hidden="1" xr:uid="{00000000-0005-0000-0000-0000B7040000}"/>
    <cellStyle name="Berechnung 2" xfId="788" xr:uid="{00000000-0005-0000-0000-0000B8040000}"/>
    <cellStyle name="Berechnung 2 2" xfId="1041" xr:uid="{00000000-0005-0000-0000-0000B9040000}"/>
    <cellStyle name="Berechnung 2 2 2" xfId="1256" xr:uid="{00000000-0005-0000-0000-0000BA040000}"/>
    <cellStyle name="Berechnung 2 2 2 2" xfId="2054" xr:uid="{00000000-0005-0000-0000-0000BB040000}"/>
    <cellStyle name="Berechnung 2 2 2 3" xfId="2498" xr:uid="{00000000-0005-0000-0000-0000BC040000}"/>
    <cellStyle name="Berechnung 2 2 2 4" xfId="2922" xr:uid="{00000000-0005-0000-0000-0000BD040000}"/>
    <cellStyle name="Berechnung 2 2 3" xfId="1853" xr:uid="{00000000-0005-0000-0000-0000BE040000}"/>
    <cellStyle name="Berechnung 2 2 4" xfId="2295" xr:uid="{00000000-0005-0000-0000-0000BF040000}"/>
    <cellStyle name="Berechnung 2 2 5" xfId="2708" xr:uid="{00000000-0005-0000-0000-0000C0040000}"/>
    <cellStyle name="Berechnung 2 3" xfId="906" xr:uid="{00000000-0005-0000-0000-0000C1040000}"/>
    <cellStyle name="Berechnung 2 3 2" xfId="1121" xr:uid="{00000000-0005-0000-0000-0000C2040000}"/>
    <cellStyle name="Berechnung 2 3 2 2" xfId="1925" xr:uid="{00000000-0005-0000-0000-0000C3040000}"/>
    <cellStyle name="Berechnung 2 3 2 3" xfId="2366" xr:uid="{00000000-0005-0000-0000-0000C4040000}"/>
    <cellStyle name="Berechnung 2 3 2 4" xfId="2787" xr:uid="{00000000-0005-0000-0000-0000C5040000}"/>
    <cellStyle name="Berechnung 2 3 3" xfId="1725" xr:uid="{00000000-0005-0000-0000-0000C6040000}"/>
    <cellStyle name="Berechnung 2 3 4" xfId="2163" xr:uid="{00000000-0005-0000-0000-0000C7040000}"/>
    <cellStyle name="Berechnung 2 3 5" xfId="2573" xr:uid="{00000000-0005-0000-0000-0000C8040000}"/>
    <cellStyle name="Berechnung 2 4" xfId="962" xr:uid="{00000000-0005-0000-0000-0000C9040000}"/>
    <cellStyle name="Berechnung 2 4 2" xfId="1177" xr:uid="{00000000-0005-0000-0000-0000CA040000}"/>
    <cellStyle name="Berechnung 2 4 2 2" xfId="1978" xr:uid="{00000000-0005-0000-0000-0000CB040000}"/>
    <cellStyle name="Berechnung 2 4 2 3" xfId="2421" xr:uid="{00000000-0005-0000-0000-0000CC040000}"/>
    <cellStyle name="Berechnung 2 4 2 4" xfId="2843" xr:uid="{00000000-0005-0000-0000-0000CD040000}"/>
    <cellStyle name="Berechnung 2 4 3" xfId="1778" xr:uid="{00000000-0005-0000-0000-0000CE040000}"/>
    <cellStyle name="Berechnung 2 4 4" xfId="2218" xr:uid="{00000000-0005-0000-0000-0000CF040000}"/>
    <cellStyle name="Berechnung 2 4 5" xfId="2629" xr:uid="{00000000-0005-0000-0000-0000D0040000}"/>
    <cellStyle name="Berechnung 2 5" xfId="1099" xr:uid="{00000000-0005-0000-0000-0000D1040000}"/>
    <cellStyle name="Berechnung 2 5 2" xfId="1903" xr:uid="{00000000-0005-0000-0000-0000D2040000}"/>
    <cellStyle name="Berechnung 2 5 3" xfId="2344" xr:uid="{00000000-0005-0000-0000-0000D3040000}"/>
    <cellStyle name="Berechnung 2 5 4" xfId="2765" xr:uid="{00000000-0005-0000-0000-0000D4040000}"/>
    <cellStyle name="Berechnung 2 6" xfId="1667" xr:uid="{00000000-0005-0000-0000-0000D5040000}"/>
    <cellStyle name="Berechnung 2 7" xfId="2139" xr:uid="{00000000-0005-0000-0000-0000D6040000}"/>
    <cellStyle name="Berechnung 2 8" xfId="1715" xr:uid="{00000000-0005-0000-0000-0000D7040000}"/>
    <cellStyle name="Berechnung 3" xfId="669" xr:uid="{00000000-0005-0000-0000-0000D8040000}"/>
    <cellStyle name="Berechnung 3 2" xfId="1004" xr:uid="{00000000-0005-0000-0000-0000D9040000}"/>
    <cellStyle name="Berechnung 3 2 2" xfId="1219" xr:uid="{00000000-0005-0000-0000-0000DA040000}"/>
    <cellStyle name="Berechnung 3 2 2 2" xfId="2020" xr:uid="{00000000-0005-0000-0000-0000DB040000}"/>
    <cellStyle name="Berechnung 3 2 2 3" xfId="2462" xr:uid="{00000000-0005-0000-0000-0000DC040000}"/>
    <cellStyle name="Berechnung 3 2 2 4" xfId="2885" xr:uid="{00000000-0005-0000-0000-0000DD040000}"/>
    <cellStyle name="Berechnung 3 2 3" xfId="1819" xr:uid="{00000000-0005-0000-0000-0000DE040000}"/>
    <cellStyle name="Berechnung 3 2 4" xfId="2259" xr:uid="{00000000-0005-0000-0000-0000DF040000}"/>
    <cellStyle name="Berechnung 3 2 5" xfId="2671" xr:uid="{00000000-0005-0000-0000-0000E0040000}"/>
    <cellStyle name="Berechnung 3 3" xfId="940" xr:uid="{00000000-0005-0000-0000-0000E1040000}"/>
    <cellStyle name="Berechnung 3 3 2" xfId="1155" xr:uid="{00000000-0005-0000-0000-0000E2040000}"/>
    <cellStyle name="Berechnung 3 3 2 2" xfId="1958" xr:uid="{00000000-0005-0000-0000-0000E3040000}"/>
    <cellStyle name="Berechnung 3 3 2 3" xfId="2399" xr:uid="{00000000-0005-0000-0000-0000E4040000}"/>
    <cellStyle name="Berechnung 3 3 2 4" xfId="2821" xr:uid="{00000000-0005-0000-0000-0000E5040000}"/>
    <cellStyle name="Berechnung 3 3 3" xfId="1758" xr:uid="{00000000-0005-0000-0000-0000E6040000}"/>
    <cellStyle name="Berechnung 3 3 4" xfId="2196" xr:uid="{00000000-0005-0000-0000-0000E7040000}"/>
    <cellStyle name="Berechnung 3 3 5" xfId="2607" xr:uid="{00000000-0005-0000-0000-0000E8040000}"/>
    <cellStyle name="Berechnung 3 4" xfId="952" xr:uid="{00000000-0005-0000-0000-0000E9040000}"/>
    <cellStyle name="Berechnung 3 4 2" xfId="1167" xr:uid="{00000000-0005-0000-0000-0000EA040000}"/>
    <cellStyle name="Berechnung 3 4 2 2" xfId="1969" xr:uid="{00000000-0005-0000-0000-0000EB040000}"/>
    <cellStyle name="Berechnung 3 4 2 3" xfId="2411" xr:uid="{00000000-0005-0000-0000-0000EC040000}"/>
    <cellStyle name="Berechnung 3 4 2 4" xfId="2833" xr:uid="{00000000-0005-0000-0000-0000ED040000}"/>
    <cellStyle name="Berechnung 3 4 3" xfId="1769" xr:uid="{00000000-0005-0000-0000-0000EE040000}"/>
    <cellStyle name="Berechnung 3 4 4" xfId="2208" xr:uid="{00000000-0005-0000-0000-0000EF040000}"/>
    <cellStyle name="Berechnung 3 4 5" xfId="2619" xr:uid="{00000000-0005-0000-0000-0000F0040000}"/>
    <cellStyle name="Berechnung 3 5" xfId="1090" xr:uid="{00000000-0005-0000-0000-0000F1040000}"/>
    <cellStyle name="Berechnung 3 5 2" xfId="1896" xr:uid="{00000000-0005-0000-0000-0000F2040000}"/>
    <cellStyle name="Berechnung 3 5 3" xfId="2336" xr:uid="{00000000-0005-0000-0000-0000F3040000}"/>
    <cellStyle name="Berechnung 3 5 4" xfId="2756" xr:uid="{00000000-0005-0000-0000-0000F4040000}"/>
    <cellStyle name="Berechnung 3 6" xfId="1622" xr:uid="{00000000-0005-0000-0000-0000F5040000}"/>
    <cellStyle name="Berechnung 3 7" xfId="1338" xr:uid="{00000000-0005-0000-0000-0000F6040000}"/>
    <cellStyle name="Berechnung 3 8" xfId="1394" xr:uid="{00000000-0005-0000-0000-0000F7040000}"/>
    <cellStyle name="Berechnung 4" xfId="937" xr:uid="{00000000-0005-0000-0000-0000F8040000}"/>
    <cellStyle name="Berechnung 4 2" xfId="1152" xr:uid="{00000000-0005-0000-0000-0000F9040000}"/>
    <cellStyle name="Berechnung 4 2 2" xfId="1956" xr:uid="{00000000-0005-0000-0000-0000FA040000}"/>
    <cellStyle name="Berechnung 4 2 3" xfId="2397" xr:uid="{00000000-0005-0000-0000-0000FB040000}"/>
    <cellStyle name="Berechnung 4 2 4" xfId="2818" xr:uid="{00000000-0005-0000-0000-0000FC040000}"/>
    <cellStyle name="Berechnung 4 3" xfId="1756" xr:uid="{00000000-0005-0000-0000-0000FD040000}"/>
    <cellStyle name="Berechnung 4 4" xfId="2194" xr:uid="{00000000-0005-0000-0000-0000FE040000}"/>
    <cellStyle name="Berechnung 4 5" xfId="2604" xr:uid="{00000000-0005-0000-0000-0000FF040000}"/>
    <cellStyle name="Berechnung 5" xfId="1054" xr:uid="{00000000-0005-0000-0000-000000050000}"/>
    <cellStyle name="Berechnung 5 2" xfId="1269" xr:uid="{00000000-0005-0000-0000-000001050000}"/>
    <cellStyle name="Berechnung 5 2 2" xfId="2065" xr:uid="{00000000-0005-0000-0000-000002050000}"/>
    <cellStyle name="Berechnung 5 2 3" xfId="2511" xr:uid="{00000000-0005-0000-0000-000003050000}"/>
    <cellStyle name="Berechnung 5 2 4" xfId="2935" xr:uid="{00000000-0005-0000-0000-000004050000}"/>
    <cellStyle name="Berechnung 5 3" xfId="1865" xr:uid="{00000000-0005-0000-0000-000005050000}"/>
    <cellStyle name="Berechnung 5 4" xfId="2307" xr:uid="{00000000-0005-0000-0000-000006050000}"/>
    <cellStyle name="Berechnung 5 5" xfId="2721" xr:uid="{00000000-0005-0000-0000-000007050000}"/>
    <cellStyle name="Berechnung 6" xfId="1066" xr:uid="{00000000-0005-0000-0000-000008050000}"/>
    <cellStyle name="Berechnung 6 2" xfId="1280" xr:uid="{00000000-0005-0000-0000-000009050000}"/>
    <cellStyle name="Berechnung 6 2 2" xfId="2076" xr:uid="{00000000-0005-0000-0000-00000A050000}"/>
    <cellStyle name="Berechnung 6 2 3" xfId="2522" xr:uid="{00000000-0005-0000-0000-00000B050000}"/>
    <cellStyle name="Berechnung 6 2 4" xfId="2946" xr:uid="{00000000-0005-0000-0000-00000C050000}"/>
    <cellStyle name="Berechnung 6 3" xfId="1876" xr:uid="{00000000-0005-0000-0000-00000D050000}"/>
    <cellStyle name="Berechnung 6 4" xfId="2318" xr:uid="{00000000-0005-0000-0000-00000E050000}"/>
    <cellStyle name="Berechnung 6 5" xfId="2732" xr:uid="{00000000-0005-0000-0000-00000F050000}"/>
    <cellStyle name="Berechnung 7" xfId="1072" xr:uid="{00000000-0005-0000-0000-000010050000}"/>
    <cellStyle name="Berechnung 7 2" xfId="1878" xr:uid="{00000000-0005-0000-0000-000011050000}"/>
    <cellStyle name="Berechnung 7 3" xfId="2322" xr:uid="{00000000-0005-0000-0000-000012050000}"/>
    <cellStyle name="Berechnung 7 4" xfId="2738" xr:uid="{00000000-0005-0000-0000-000013050000}"/>
    <cellStyle name="Bold GHG Numbers (0.00)" xfId="211" xr:uid="{00000000-0005-0000-0000-000014050000}"/>
    <cellStyle name="Bold GHG Numbers (0.00) 2" xfId="1410" xr:uid="{00000000-0005-0000-0000-000015050000}"/>
    <cellStyle name="Bold GHG Numbers (0.00) 3" xfId="1505" xr:uid="{00000000-0005-0000-0000-000016050000}"/>
    <cellStyle name="Calcolo 2" xfId="57" xr:uid="{00000000-0005-0000-0000-000017050000}"/>
    <cellStyle name="Calculation 2" xfId="212" xr:uid="{00000000-0005-0000-0000-000018050000}"/>
    <cellStyle name="Calculation 2 2" xfId="213" xr:uid="{00000000-0005-0000-0000-000019050000}"/>
    <cellStyle name="Calculation 2 2 2" xfId="214" xr:uid="{00000000-0005-0000-0000-00001A050000}"/>
    <cellStyle name="Calculation 2 2 2 2" xfId="215" xr:uid="{00000000-0005-0000-0000-00001B050000}"/>
    <cellStyle name="Calculation 2 2 2 2 2" xfId="1414" xr:uid="{00000000-0005-0000-0000-00001C050000}"/>
    <cellStyle name="Calculation 2 2 2 2 3" xfId="1697" xr:uid="{00000000-0005-0000-0000-00001D050000}"/>
    <cellStyle name="Calculation 2 2 2 2 4" xfId="1541" xr:uid="{00000000-0005-0000-0000-00001E050000}"/>
    <cellStyle name="Calculation 2 2 2 3" xfId="216" xr:uid="{00000000-0005-0000-0000-00001F050000}"/>
    <cellStyle name="Calculation 2 2 2 3 2" xfId="1415" xr:uid="{00000000-0005-0000-0000-000020050000}"/>
    <cellStyle name="Calculation 2 2 2 3 3" xfId="1700" xr:uid="{00000000-0005-0000-0000-000021050000}"/>
    <cellStyle name="Calculation 2 2 2 3 4" xfId="2154" xr:uid="{00000000-0005-0000-0000-000022050000}"/>
    <cellStyle name="Calculation 2 2 2 4" xfId="1154" xr:uid="{00000000-0005-0000-0000-000023050000}"/>
    <cellStyle name="Calculation 2 2 2 4 2" xfId="1957" xr:uid="{00000000-0005-0000-0000-000024050000}"/>
    <cellStyle name="Calculation 2 2 2 4 3" xfId="2398" xr:uid="{00000000-0005-0000-0000-000025050000}"/>
    <cellStyle name="Calculation 2 2 2 4 4" xfId="2820" xr:uid="{00000000-0005-0000-0000-000026050000}"/>
    <cellStyle name="Calculation 2 2 2 5" xfId="1413" xr:uid="{00000000-0005-0000-0000-000027050000}"/>
    <cellStyle name="Calculation 2 2 2 6" xfId="1634" xr:uid="{00000000-0005-0000-0000-000028050000}"/>
    <cellStyle name="Calculation 2 2 2 7" xfId="2126" xr:uid="{00000000-0005-0000-0000-000029050000}"/>
    <cellStyle name="Calculation 2 2 3" xfId="939" xr:uid="{00000000-0005-0000-0000-00002A050000}"/>
    <cellStyle name="Calculation 2 2 3 2" xfId="1757" xr:uid="{00000000-0005-0000-0000-00002B050000}"/>
    <cellStyle name="Calculation 2 2 3 3" xfId="2195" xr:uid="{00000000-0005-0000-0000-00002C050000}"/>
    <cellStyle name="Calculation 2 2 3 4" xfId="2606" xr:uid="{00000000-0005-0000-0000-00002D050000}"/>
    <cellStyle name="Calculation 2 2 4" xfId="1412" xr:uid="{00000000-0005-0000-0000-00002E050000}"/>
    <cellStyle name="Calculation 2 2 5" xfId="1642" xr:uid="{00000000-0005-0000-0000-00002F050000}"/>
    <cellStyle name="Calculation 2 2 6" xfId="2159" xr:uid="{00000000-0005-0000-0000-000030050000}"/>
    <cellStyle name="Calculation 2 3" xfId="217" xr:uid="{00000000-0005-0000-0000-000031050000}"/>
    <cellStyle name="Calculation 2 3 2" xfId="218" xr:uid="{00000000-0005-0000-0000-000032050000}"/>
    <cellStyle name="Calculation 2 3 2 2" xfId="219" xr:uid="{00000000-0005-0000-0000-000033050000}"/>
    <cellStyle name="Calculation 2 3 2 2 2" xfId="1418" xr:uid="{00000000-0005-0000-0000-000034050000}"/>
    <cellStyle name="Calculation 2 3 2 2 3" xfId="1699" xr:uid="{00000000-0005-0000-0000-000035050000}"/>
    <cellStyle name="Calculation 2 3 2 2 4" xfId="2155" xr:uid="{00000000-0005-0000-0000-000036050000}"/>
    <cellStyle name="Calculation 2 3 2 3" xfId="220" xr:uid="{00000000-0005-0000-0000-000037050000}"/>
    <cellStyle name="Calculation 2 3 2 3 2" xfId="1419" xr:uid="{00000000-0005-0000-0000-000038050000}"/>
    <cellStyle name="Calculation 2 3 2 3 3" xfId="1641" xr:uid="{00000000-0005-0000-0000-000039050000}"/>
    <cellStyle name="Calculation 2 3 2 3 4" xfId="2156" xr:uid="{00000000-0005-0000-0000-00003A050000}"/>
    <cellStyle name="Calculation 2 3 2 4" xfId="1238" xr:uid="{00000000-0005-0000-0000-00003B050000}"/>
    <cellStyle name="Calculation 2 3 2 4 2" xfId="2037" xr:uid="{00000000-0005-0000-0000-00003C050000}"/>
    <cellStyle name="Calculation 2 3 2 4 3" xfId="2480" xr:uid="{00000000-0005-0000-0000-00003D050000}"/>
    <cellStyle name="Calculation 2 3 2 4 4" xfId="2904" xr:uid="{00000000-0005-0000-0000-00003E050000}"/>
    <cellStyle name="Calculation 2 3 2 5" xfId="1417" xr:uid="{00000000-0005-0000-0000-00003F050000}"/>
    <cellStyle name="Calculation 2 3 2 6" xfId="1698" xr:uid="{00000000-0005-0000-0000-000040050000}"/>
    <cellStyle name="Calculation 2 3 2 7" xfId="2124" xr:uid="{00000000-0005-0000-0000-000041050000}"/>
    <cellStyle name="Calculation 2 3 3" xfId="1023" xr:uid="{00000000-0005-0000-0000-000042050000}"/>
    <cellStyle name="Calculation 2 3 3 2" xfId="1836" xr:uid="{00000000-0005-0000-0000-000043050000}"/>
    <cellStyle name="Calculation 2 3 3 3" xfId="2277" xr:uid="{00000000-0005-0000-0000-000044050000}"/>
    <cellStyle name="Calculation 2 3 3 4" xfId="2690" xr:uid="{00000000-0005-0000-0000-000045050000}"/>
    <cellStyle name="Calculation 2 3 4" xfId="1416" xr:uid="{00000000-0005-0000-0000-000046050000}"/>
    <cellStyle name="Calculation 2 3 5" xfId="1640" xr:uid="{00000000-0005-0000-0000-000047050000}"/>
    <cellStyle name="Calculation 2 3 6" xfId="2157" xr:uid="{00000000-0005-0000-0000-000048050000}"/>
    <cellStyle name="Calculation 2 4" xfId="221" xr:uid="{00000000-0005-0000-0000-000049050000}"/>
    <cellStyle name="Calculation 2 4 2" xfId="222" xr:uid="{00000000-0005-0000-0000-00004A050000}"/>
    <cellStyle name="Calculation 2 4 2 2" xfId="1144" xr:uid="{00000000-0005-0000-0000-00004B050000}"/>
    <cellStyle name="Calculation 2 4 2 2 2" xfId="1948" xr:uid="{00000000-0005-0000-0000-00004C050000}"/>
    <cellStyle name="Calculation 2 4 2 2 3" xfId="2389" xr:uid="{00000000-0005-0000-0000-00004D050000}"/>
    <cellStyle name="Calculation 2 4 2 2 4" xfId="2810" xr:uid="{00000000-0005-0000-0000-00004E050000}"/>
    <cellStyle name="Calculation 2 4 2 3" xfId="1421" xr:uid="{00000000-0005-0000-0000-00004F050000}"/>
    <cellStyle name="Calculation 2 4 2 4" xfId="1633" xr:uid="{00000000-0005-0000-0000-000050050000}"/>
    <cellStyle name="Calculation 2 4 2 5" xfId="1608" xr:uid="{00000000-0005-0000-0000-000051050000}"/>
    <cellStyle name="Calculation 2 4 3" xfId="223" xr:uid="{00000000-0005-0000-0000-000052050000}"/>
    <cellStyle name="Calculation 2 4 3 2" xfId="1422" xr:uid="{00000000-0005-0000-0000-000053050000}"/>
    <cellStyle name="Calculation 2 4 3 3" xfId="1695" xr:uid="{00000000-0005-0000-0000-000054050000}"/>
    <cellStyle name="Calculation 2 4 3 4" xfId="1373" xr:uid="{00000000-0005-0000-0000-000055050000}"/>
    <cellStyle name="Calculation 2 4 4" xfId="929" xr:uid="{00000000-0005-0000-0000-000056050000}"/>
    <cellStyle name="Calculation 2 4 4 2" xfId="1748" xr:uid="{00000000-0005-0000-0000-000057050000}"/>
    <cellStyle name="Calculation 2 4 4 3" xfId="2186" xr:uid="{00000000-0005-0000-0000-000058050000}"/>
    <cellStyle name="Calculation 2 4 4 4" xfId="2596" xr:uid="{00000000-0005-0000-0000-000059050000}"/>
    <cellStyle name="Calculation 2 4 5" xfId="1420" xr:uid="{00000000-0005-0000-0000-00005A050000}"/>
    <cellStyle name="Calculation 2 4 6" xfId="1635" xr:uid="{00000000-0005-0000-0000-00005B050000}"/>
    <cellStyle name="Calculation 2 4 7" xfId="2125" xr:uid="{00000000-0005-0000-0000-00005C050000}"/>
    <cellStyle name="Calculation 2 5" xfId="299" xr:uid="{00000000-0005-0000-0000-00005D050000}"/>
    <cellStyle name="Calculation 2 5 2" xfId="1073" xr:uid="{00000000-0005-0000-0000-00005E050000}"/>
    <cellStyle name="Calculation 2 5 2 2" xfId="1879" xr:uid="{00000000-0005-0000-0000-00005F050000}"/>
    <cellStyle name="Calculation 2 5 2 3" xfId="2323" xr:uid="{00000000-0005-0000-0000-000060050000}"/>
    <cellStyle name="Calculation 2 5 2 4" xfId="2739" xr:uid="{00000000-0005-0000-0000-000061050000}"/>
    <cellStyle name="Calculation 2 6" xfId="526" xr:uid="{00000000-0005-0000-0000-000062050000}"/>
    <cellStyle name="Calculation 2 6 2" xfId="1564" xr:uid="{00000000-0005-0000-0000-000063050000}"/>
    <cellStyle name="Calculation 2 6 3" xfId="1400" xr:uid="{00000000-0005-0000-0000-000064050000}"/>
    <cellStyle name="Calculation 2 6 4" xfId="1368" xr:uid="{00000000-0005-0000-0000-000065050000}"/>
    <cellStyle name="Calculation 2 7" xfId="1411" xr:uid="{00000000-0005-0000-0000-000066050000}"/>
    <cellStyle name="Calculation 2 8" xfId="1702" xr:uid="{00000000-0005-0000-0000-000067050000}"/>
    <cellStyle name="Calculation 2 9" xfId="2158" xr:uid="{00000000-0005-0000-0000-000068050000}"/>
    <cellStyle name="Calculation 3" xfId="621" xr:uid="{00000000-0005-0000-0000-000069050000}"/>
    <cellStyle name="Calculation 3 2" xfId="978" xr:uid="{00000000-0005-0000-0000-00006A050000}"/>
    <cellStyle name="Calculation 3 2 2" xfId="1193" xr:uid="{00000000-0005-0000-0000-00006B050000}"/>
    <cellStyle name="Calculation 3 2 2 2" xfId="1994" xr:uid="{00000000-0005-0000-0000-00006C050000}"/>
    <cellStyle name="Calculation 3 2 2 3" xfId="2436" xr:uid="{00000000-0005-0000-0000-00006D050000}"/>
    <cellStyle name="Calculation 3 2 2 4" xfId="2859" xr:uid="{00000000-0005-0000-0000-00006E050000}"/>
    <cellStyle name="Calculation 3 2 3" xfId="1793" xr:uid="{00000000-0005-0000-0000-00006F050000}"/>
    <cellStyle name="Calculation 3 2 4" xfId="2233" xr:uid="{00000000-0005-0000-0000-000070050000}"/>
    <cellStyle name="Calculation 3 2 5" xfId="2645" xr:uid="{00000000-0005-0000-0000-000071050000}"/>
    <cellStyle name="Calculation 3 3" xfId="964" xr:uid="{00000000-0005-0000-0000-000072050000}"/>
    <cellStyle name="Calculation 3 3 2" xfId="1179" xr:uid="{00000000-0005-0000-0000-000073050000}"/>
    <cellStyle name="Calculation 3 3 2 2" xfId="1980" xr:uid="{00000000-0005-0000-0000-000074050000}"/>
    <cellStyle name="Calculation 3 3 2 3" xfId="2423" xr:uid="{00000000-0005-0000-0000-000075050000}"/>
    <cellStyle name="Calculation 3 3 2 4" xfId="2845" xr:uid="{00000000-0005-0000-0000-000076050000}"/>
    <cellStyle name="Calculation 3 3 3" xfId="1780" xr:uid="{00000000-0005-0000-0000-000077050000}"/>
    <cellStyle name="Calculation 3 3 4" xfId="2220" xr:uid="{00000000-0005-0000-0000-000078050000}"/>
    <cellStyle name="Calculation 3 3 5" xfId="2631" xr:uid="{00000000-0005-0000-0000-000079050000}"/>
    <cellStyle name="Calculation 3 4" xfId="1048" xr:uid="{00000000-0005-0000-0000-00007A050000}"/>
    <cellStyle name="Calculation 3 4 2" xfId="1263" xr:uid="{00000000-0005-0000-0000-00007B050000}"/>
    <cellStyle name="Calculation 3 4 2 2" xfId="2061" xr:uid="{00000000-0005-0000-0000-00007C050000}"/>
    <cellStyle name="Calculation 3 4 2 3" xfId="2505" xr:uid="{00000000-0005-0000-0000-00007D050000}"/>
    <cellStyle name="Calculation 3 4 2 4" xfId="2929" xr:uid="{00000000-0005-0000-0000-00007E050000}"/>
    <cellStyle name="Calculation 3 4 3" xfId="1860" xr:uid="{00000000-0005-0000-0000-00007F050000}"/>
    <cellStyle name="Calculation 3 4 4" xfId="2302" xr:uid="{00000000-0005-0000-0000-000080050000}"/>
    <cellStyle name="Calculation 3 4 5" xfId="2715" xr:uid="{00000000-0005-0000-0000-000081050000}"/>
    <cellStyle name="Calculation 3 5" xfId="1081" xr:uid="{00000000-0005-0000-0000-000082050000}"/>
    <cellStyle name="Calculation 3 5 2" xfId="1887" xr:uid="{00000000-0005-0000-0000-000083050000}"/>
    <cellStyle name="Calculation 3 5 3" xfId="2331" xr:uid="{00000000-0005-0000-0000-000084050000}"/>
    <cellStyle name="Calculation 3 5 4" xfId="2747" xr:uid="{00000000-0005-0000-0000-000085050000}"/>
    <cellStyle name="Calculation 3 6" xfId="1598" xr:uid="{00000000-0005-0000-0000-000086050000}"/>
    <cellStyle name="Calculation 3 7" xfId="1391" xr:uid="{00000000-0005-0000-0000-000087050000}"/>
    <cellStyle name="Calculation 3 8" xfId="1643" xr:uid="{00000000-0005-0000-0000-000088050000}"/>
    <cellStyle name="Cella collegata 2" xfId="58" xr:uid="{00000000-0005-0000-0000-000089050000}"/>
    <cellStyle name="Cella da controllare 2" xfId="59" xr:uid="{00000000-0005-0000-0000-00008A050000}"/>
    <cellStyle name="Check Cell 2" xfId="224" xr:uid="{00000000-0005-0000-0000-00008B050000}"/>
    <cellStyle name="Check Cell 2 2" xfId="225" xr:uid="{00000000-0005-0000-0000-00008C050000}"/>
    <cellStyle name="Check Cell 2 2 2" xfId="226" xr:uid="{00000000-0005-0000-0000-00008D050000}"/>
    <cellStyle name="Check Cell 2 2 3" xfId="227" xr:uid="{00000000-0005-0000-0000-00008E050000}"/>
    <cellStyle name="Check Cell 2 3" xfId="527" xr:uid="{00000000-0005-0000-0000-00008F050000}"/>
    <cellStyle name="Check Cell 3" xfId="622" xr:uid="{00000000-0005-0000-0000-000090050000}"/>
    <cellStyle name="Check Cell 4" xfId="766" xr:uid="{00000000-0005-0000-0000-000091050000}"/>
    <cellStyle name="Collegamento ipertestuale 2" xfId="60" xr:uid="{00000000-0005-0000-0000-000092050000}"/>
    <cellStyle name="Collegamento ipertestuale 2 2" xfId="61" xr:uid="{00000000-0005-0000-0000-000093050000}"/>
    <cellStyle name="Collegamento ipertestuale 3" xfId="62" xr:uid="{00000000-0005-0000-0000-000094050000}"/>
    <cellStyle name="Collegamento ipertestuale 4" xfId="250" xr:uid="{00000000-0005-0000-0000-000095050000}"/>
    <cellStyle name="Collegamento ipertestuale 5" xfId="395" xr:uid="{00000000-0005-0000-0000-000096050000}"/>
    <cellStyle name="Colore 1 2" xfId="63" xr:uid="{00000000-0005-0000-0000-000097050000}"/>
    <cellStyle name="Colore 2 2" xfId="64" xr:uid="{00000000-0005-0000-0000-000098050000}"/>
    <cellStyle name="Colore 3 2" xfId="65" xr:uid="{00000000-0005-0000-0000-000099050000}"/>
    <cellStyle name="Colore 4 2" xfId="66" xr:uid="{00000000-0005-0000-0000-00009A050000}"/>
    <cellStyle name="Colore 5 2" xfId="67" xr:uid="{00000000-0005-0000-0000-00009B050000}"/>
    <cellStyle name="Colore 6 2" xfId="68" xr:uid="{00000000-0005-0000-0000-00009C050000}"/>
    <cellStyle name="Comma 10" xfId="229" xr:uid="{00000000-0005-0000-0000-00009D050000}"/>
    <cellStyle name="Comma 2" xfId="230" xr:uid="{00000000-0005-0000-0000-00009E050000}"/>
    <cellStyle name="Comma 2 2" xfId="231" xr:uid="{00000000-0005-0000-0000-00009F050000}"/>
    <cellStyle name="Comma 2 2 2" xfId="810" xr:uid="{00000000-0005-0000-0000-0000A0050000}"/>
    <cellStyle name="Comma 2 2 3" xfId="529" xr:uid="{00000000-0005-0000-0000-0000A1050000}"/>
    <cellStyle name="Comma 2 3" xfId="232" xr:uid="{00000000-0005-0000-0000-0000A2050000}"/>
    <cellStyle name="Comma 2 4" xfId="233" xr:uid="{00000000-0005-0000-0000-0000A3050000}"/>
    <cellStyle name="Comma 2 5" xfId="528" xr:uid="{00000000-0005-0000-0000-0000A4050000}"/>
    <cellStyle name="Comma 3" xfId="234" xr:uid="{00000000-0005-0000-0000-0000A5050000}"/>
    <cellStyle name="Comma 3 2" xfId="405" xr:uid="{00000000-0005-0000-0000-0000A6050000}"/>
    <cellStyle name="Constants" xfId="408" xr:uid="{00000000-0005-0000-0000-0000A7050000}"/>
    <cellStyle name="ContentsHyperlink" xfId="638" xr:uid="{00000000-0005-0000-0000-0000A8050000}"/>
    <cellStyle name="Cover" xfId="235" xr:uid="{00000000-0005-0000-0000-0000A9050000}"/>
    <cellStyle name="CustomCellsOrange" xfId="404" xr:uid="{00000000-0005-0000-0000-0000AA050000}"/>
    <cellStyle name="CustomCellsOrange 2" xfId="811" xr:uid="{00000000-0005-0000-0000-0000AB050000}"/>
    <cellStyle name="CustomCellsOrange 2 2" xfId="833" xr:uid="{00000000-0005-0000-0000-0000AC050000}"/>
    <cellStyle name="CustomCellsOrange 2 2 2" xfId="902" xr:uid="{00000000-0005-0000-0000-0000AD050000}"/>
    <cellStyle name="CustomCellsOrange 2 2 2 2" xfId="1067" xr:uid="{00000000-0005-0000-0000-0000AE050000}"/>
    <cellStyle name="CustomCellsOrange 2 2 2 2 2" xfId="1281" xr:uid="{00000000-0005-0000-0000-0000AF050000}"/>
    <cellStyle name="CustomCellsOrange 2 2 2 2 2 2" xfId="2947" xr:uid="{00000000-0005-0000-0000-0000B0050000}"/>
    <cellStyle name="CustomCellsOrange 2 2 2 2 3" xfId="2733" xr:uid="{00000000-0005-0000-0000-0000B1050000}"/>
    <cellStyle name="CustomCellsOrange 2 2 2 3" xfId="2569" xr:uid="{00000000-0005-0000-0000-0000B2050000}"/>
    <cellStyle name="CustomCellsOrange 2 2 3" xfId="1050" xr:uid="{00000000-0005-0000-0000-0000B3050000}"/>
    <cellStyle name="CustomCellsOrange 2 2 3 2" xfId="1265" xr:uid="{00000000-0005-0000-0000-0000B4050000}"/>
    <cellStyle name="CustomCellsOrange 2 2 3 2 2" xfId="2931" xr:uid="{00000000-0005-0000-0000-0000B5050000}"/>
    <cellStyle name="CustomCellsOrange 2 2 3 3" xfId="2717" xr:uid="{00000000-0005-0000-0000-0000B6050000}"/>
    <cellStyle name="CustomCellsOrange 2 2 4" xfId="968" xr:uid="{00000000-0005-0000-0000-0000B7050000}"/>
    <cellStyle name="CustomCellsOrange 2 2 4 2" xfId="1183" xr:uid="{00000000-0005-0000-0000-0000B8050000}"/>
    <cellStyle name="CustomCellsOrange 2 2 4 2 2" xfId="2849" xr:uid="{00000000-0005-0000-0000-0000B9050000}"/>
    <cellStyle name="CustomCellsOrange 2 2 4 3" xfId="2635" xr:uid="{00000000-0005-0000-0000-0000BA050000}"/>
    <cellStyle name="CustomCellsOrange 2 2 5" xfId="1069" xr:uid="{00000000-0005-0000-0000-0000BB050000}"/>
    <cellStyle name="CustomCellsOrange 2 2 5 2" xfId="1283" xr:uid="{00000000-0005-0000-0000-0000BC050000}"/>
    <cellStyle name="CustomCellsOrange 2 2 5 2 2" xfId="2949" xr:uid="{00000000-0005-0000-0000-0000BD050000}"/>
    <cellStyle name="CustomCellsOrange 2 2 5 3" xfId="2735" xr:uid="{00000000-0005-0000-0000-0000BE050000}"/>
    <cellStyle name="CustomCellsOrange 2 2 6" xfId="1428" xr:uid="{00000000-0005-0000-0000-0000BF050000}"/>
    <cellStyle name="CustomCellsOrange 2 3" xfId="1720" xr:uid="{00000000-0005-0000-0000-0000C0050000}"/>
    <cellStyle name="CustomCellsOrange 3" xfId="670" xr:uid="{00000000-0005-0000-0000-0000C1050000}"/>
    <cellStyle name="CustomCellsOrange 3 2" xfId="1005" xr:uid="{00000000-0005-0000-0000-0000C2050000}"/>
    <cellStyle name="CustomCellsOrange 3 2 2" xfId="1220" xr:uid="{00000000-0005-0000-0000-0000C3050000}"/>
    <cellStyle name="CustomCellsOrange 3 2 2 2" xfId="2886" xr:uid="{00000000-0005-0000-0000-0000C4050000}"/>
    <cellStyle name="CustomCellsOrange 3 2 3" xfId="2672" xr:uid="{00000000-0005-0000-0000-0000C5050000}"/>
    <cellStyle name="CustomCellsOrange 3 3" xfId="938" xr:uid="{00000000-0005-0000-0000-0000C6050000}"/>
    <cellStyle name="CustomCellsOrange 3 3 2" xfId="1153" xr:uid="{00000000-0005-0000-0000-0000C7050000}"/>
    <cellStyle name="CustomCellsOrange 3 3 2 2" xfId="2819" xr:uid="{00000000-0005-0000-0000-0000C8050000}"/>
    <cellStyle name="CustomCellsOrange 3 3 3" xfId="2605" xr:uid="{00000000-0005-0000-0000-0000C9050000}"/>
    <cellStyle name="CustomCellsOrange 3 4" xfId="951" xr:uid="{00000000-0005-0000-0000-0000CA050000}"/>
    <cellStyle name="CustomCellsOrange 3 4 2" xfId="1166" xr:uid="{00000000-0005-0000-0000-0000CB050000}"/>
    <cellStyle name="CustomCellsOrange 3 4 2 2" xfId="2832" xr:uid="{00000000-0005-0000-0000-0000CC050000}"/>
    <cellStyle name="CustomCellsOrange 3 4 3" xfId="2618" xr:uid="{00000000-0005-0000-0000-0000CD050000}"/>
    <cellStyle name="CustomCellsOrange 3 5" xfId="1091" xr:uid="{00000000-0005-0000-0000-0000CE050000}"/>
    <cellStyle name="CustomCellsOrange 3 5 2" xfId="2757" xr:uid="{00000000-0005-0000-0000-0000CF050000}"/>
    <cellStyle name="CustomCellsOrange 3 6" xfId="1405" xr:uid="{00000000-0005-0000-0000-0000D0050000}"/>
    <cellStyle name="CustomCellsOrange 4" xfId="1933" xr:uid="{00000000-0005-0000-0000-0000D1050000}"/>
    <cellStyle name="CustomizationCells" xfId="420" xr:uid="{00000000-0005-0000-0000-0000D2050000}"/>
    <cellStyle name="CustomizationCells 2" xfId="812" xr:uid="{00000000-0005-0000-0000-0000D3050000}"/>
    <cellStyle name="CustomizationCells 2 2" xfId="834" xr:uid="{00000000-0005-0000-0000-0000D4050000}"/>
    <cellStyle name="CustomizationCells 2 2 2" xfId="903" xr:uid="{00000000-0005-0000-0000-0000D5050000}"/>
    <cellStyle name="CustomizationCells 2 2 2 2" xfId="1068" xr:uid="{00000000-0005-0000-0000-0000D6050000}"/>
    <cellStyle name="CustomizationCells 2 2 2 2 2" xfId="1282" xr:uid="{00000000-0005-0000-0000-0000D7050000}"/>
    <cellStyle name="CustomizationCells 2 2 2 2 2 2" xfId="2948" xr:uid="{00000000-0005-0000-0000-0000D8050000}"/>
    <cellStyle name="CustomizationCells 2 2 2 2 3" xfId="2734" xr:uid="{00000000-0005-0000-0000-0000D9050000}"/>
    <cellStyle name="CustomizationCells 2 2 2 3" xfId="2570" xr:uid="{00000000-0005-0000-0000-0000DA050000}"/>
    <cellStyle name="CustomizationCells 2 2 3" xfId="1051" xr:uid="{00000000-0005-0000-0000-0000DB050000}"/>
    <cellStyle name="CustomizationCells 2 2 3 2" xfId="1266" xr:uid="{00000000-0005-0000-0000-0000DC050000}"/>
    <cellStyle name="CustomizationCells 2 2 3 2 2" xfId="2932" xr:uid="{00000000-0005-0000-0000-0000DD050000}"/>
    <cellStyle name="CustomizationCells 2 2 3 3" xfId="2718" xr:uid="{00000000-0005-0000-0000-0000DE050000}"/>
    <cellStyle name="CustomizationCells 2 2 4" xfId="914" xr:uid="{00000000-0005-0000-0000-0000DF050000}"/>
    <cellStyle name="CustomizationCells 2 2 4 2" xfId="1129" xr:uid="{00000000-0005-0000-0000-0000E0050000}"/>
    <cellStyle name="CustomizationCells 2 2 4 2 2" xfId="2795" xr:uid="{00000000-0005-0000-0000-0000E1050000}"/>
    <cellStyle name="CustomizationCells 2 2 4 3" xfId="2581" xr:uid="{00000000-0005-0000-0000-0000E2050000}"/>
    <cellStyle name="CustomizationCells 2 2 5" xfId="1070" xr:uid="{00000000-0005-0000-0000-0000E3050000}"/>
    <cellStyle name="CustomizationCells 2 2 5 2" xfId="1284" xr:uid="{00000000-0005-0000-0000-0000E4050000}"/>
    <cellStyle name="CustomizationCells 2 2 5 3" xfId="2736" xr:uid="{00000000-0005-0000-0000-0000E5050000}"/>
    <cellStyle name="CustomizationCells 2 2 6" xfId="1464" xr:uid="{00000000-0005-0000-0000-0000E6050000}"/>
    <cellStyle name="CustomizationCells 2 3" xfId="1648" xr:uid="{00000000-0005-0000-0000-0000E7050000}"/>
    <cellStyle name="CustomizationCells 3" xfId="671" xr:uid="{00000000-0005-0000-0000-0000E8050000}"/>
    <cellStyle name="CustomizationCells 3 2" xfId="1006" xr:uid="{00000000-0005-0000-0000-0000E9050000}"/>
    <cellStyle name="CustomizationCells 3 2 2" xfId="1221" xr:uid="{00000000-0005-0000-0000-0000EA050000}"/>
    <cellStyle name="CustomizationCells 3 2 2 2" xfId="2887" xr:uid="{00000000-0005-0000-0000-0000EB050000}"/>
    <cellStyle name="CustomizationCells 3 2 3" xfId="2673" xr:uid="{00000000-0005-0000-0000-0000EC050000}"/>
    <cellStyle name="CustomizationCells 3 3" xfId="1033" xr:uid="{00000000-0005-0000-0000-0000ED050000}"/>
    <cellStyle name="CustomizationCells 3 3 2" xfId="1248" xr:uid="{00000000-0005-0000-0000-0000EE050000}"/>
    <cellStyle name="CustomizationCells 3 3 2 2" xfId="2914" xr:uid="{00000000-0005-0000-0000-0000EF050000}"/>
    <cellStyle name="CustomizationCells 3 3 3" xfId="2700" xr:uid="{00000000-0005-0000-0000-0000F0050000}"/>
    <cellStyle name="CustomizationCells 3 4" xfId="953" xr:uid="{00000000-0005-0000-0000-0000F1050000}"/>
    <cellStyle name="CustomizationCells 3 4 2" xfId="1168" xr:uid="{00000000-0005-0000-0000-0000F2050000}"/>
    <cellStyle name="CustomizationCells 3 4 2 2" xfId="2834" xr:uid="{00000000-0005-0000-0000-0000F3050000}"/>
    <cellStyle name="CustomizationCells 3 4 3" xfId="2620" xr:uid="{00000000-0005-0000-0000-0000F4050000}"/>
    <cellStyle name="CustomizationCells 3 5" xfId="1092" xr:uid="{00000000-0005-0000-0000-0000F5050000}"/>
    <cellStyle name="CustomizationCells 3 5 2" xfId="2758" xr:uid="{00000000-0005-0000-0000-0000F6050000}"/>
    <cellStyle name="CustomizationCells 3 6" xfId="1709" xr:uid="{00000000-0005-0000-0000-0000F7050000}"/>
    <cellStyle name="CustomizationCells 4" xfId="472" xr:uid="{00000000-0005-0000-0000-0000F8050000}"/>
    <cellStyle name="CustomizationCells 4 2" xfId="2145" xr:uid="{00000000-0005-0000-0000-0000F9050000}"/>
    <cellStyle name="CustomizationCells 5" xfId="2133" xr:uid="{00000000-0005-0000-0000-0000FA050000}"/>
    <cellStyle name="CustomizationGreenCells" xfId="530" xr:uid="{00000000-0005-0000-0000-0000FB050000}"/>
    <cellStyle name="CustomizationGreenCells 2" xfId="813" xr:uid="{00000000-0005-0000-0000-0000FC050000}"/>
    <cellStyle name="CustomizationGreenCells 2 2" xfId="1683" xr:uid="{00000000-0005-0000-0000-0000FD050000}"/>
    <cellStyle name="CustomizationGreenCells 2 3" xfId="1721" xr:uid="{00000000-0005-0000-0000-0000FE050000}"/>
    <cellStyle name="CustomizationGreenCells 3" xfId="672" xr:uid="{00000000-0005-0000-0000-0000FF050000}"/>
    <cellStyle name="CustomizationGreenCells 3 2" xfId="1007" xr:uid="{00000000-0005-0000-0000-000000060000}"/>
    <cellStyle name="CustomizationGreenCells 3 2 2" xfId="1222" xr:uid="{00000000-0005-0000-0000-000001060000}"/>
    <cellStyle name="CustomizationGreenCells 3 2 2 2" xfId="2021" xr:uid="{00000000-0005-0000-0000-000002060000}"/>
    <cellStyle name="CustomizationGreenCells 3 2 2 3" xfId="2464" xr:uid="{00000000-0005-0000-0000-000003060000}"/>
    <cellStyle name="CustomizationGreenCells 3 2 2 4" xfId="2888" xr:uid="{00000000-0005-0000-0000-000004060000}"/>
    <cellStyle name="CustomizationGreenCells 3 2 3" xfId="1820" xr:uid="{00000000-0005-0000-0000-000005060000}"/>
    <cellStyle name="CustomizationGreenCells 3 2 4" xfId="2261" xr:uid="{00000000-0005-0000-0000-000006060000}"/>
    <cellStyle name="CustomizationGreenCells 3 2 5" xfId="2674" xr:uid="{00000000-0005-0000-0000-000007060000}"/>
    <cellStyle name="CustomizationGreenCells 3 3" xfId="977" xr:uid="{00000000-0005-0000-0000-000008060000}"/>
    <cellStyle name="CustomizationGreenCells 3 3 2" xfId="1192" xr:uid="{00000000-0005-0000-0000-000009060000}"/>
    <cellStyle name="CustomizationGreenCells 3 3 2 2" xfId="1993" xr:uid="{00000000-0005-0000-0000-00000A060000}"/>
    <cellStyle name="CustomizationGreenCells 3 3 2 3" xfId="2435" xr:uid="{00000000-0005-0000-0000-00000B060000}"/>
    <cellStyle name="CustomizationGreenCells 3 3 2 4" xfId="2858" xr:uid="{00000000-0005-0000-0000-00000C060000}"/>
    <cellStyle name="CustomizationGreenCells 3 3 3" xfId="1792" xr:uid="{00000000-0005-0000-0000-00000D060000}"/>
    <cellStyle name="CustomizationGreenCells 3 3 4" xfId="2232" xr:uid="{00000000-0005-0000-0000-00000E060000}"/>
    <cellStyle name="CustomizationGreenCells 3 3 5" xfId="2644" xr:uid="{00000000-0005-0000-0000-00000F060000}"/>
    <cellStyle name="CustomizationGreenCells 3 4" xfId="910" xr:uid="{00000000-0005-0000-0000-000010060000}"/>
    <cellStyle name="CustomizationGreenCells 3 4 2" xfId="1125" xr:uid="{00000000-0005-0000-0000-000011060000}"/>
    <cellStyle name="CustomizationGreenCells 3 4 2 2" xfId="1929" xr:uid="{00000000-0005-0000-0000-000012060000}"/>
    <cellStyle name="CustomizationGreenCells 3 4 2 3" xfId="2370" xr:uid="{00000000-0005-0000-0000-000013060000}"/>
    <cellStyle name="CustomizationGreenCells 3 4 2 4" xfId="2791" xr:uid="{00000000-0005-0000-0000-000014060000}"/>
    <cellStyle name="CustomizationGreenCells 3 4 3" xfId="1729" xr:uid="{00000000-0005-0000-0000-000015060000}"/>
    <cellStyle name="CustomizationGreenCells 3 4 4" xfId="2167" xr:uid="{00000000-0005-0000-0000-000016060000}"/>
    <cellStyle name="CustomizationGreenCells 3 4 5" xfId="2577" xr:uid="{00000000-0005-0000-0000-000017060000}"/>
    <cellStyle name="CustomizationGreenCells 3 5" xfId="1093" xr:uid="{00000000-0005-0000-0000-000018060000}"/>
    <cellStyle name="CustomizationGreenCells 3 5 2" xfId="1897" xr:uid="{00000000-0005-0000-0000-000019060000}"/>
    <cellStyle name="CustomizationGreenCells 3 5 3" xfId="2759" xr:uid="{00000000-0005-0000-0000-00001A060000}"/>
    <cellStyle name="CustomizationGreenCells 3 6" xfId="1623" xr:uid="{00000000-0005-0000-0000-00001B060000}"/>
    <cellStyle name="CustomizationGreenCells 3 7" xfId="1382" xr:uid="{00000000-0005-0000-0000-00001C060000}"/>
    <cellStyle name="CustomizationGreenCells 3 8" xfId="1644" xr:uid="{00000000-0005-0000-0000-00001D060000}"/>
    <cellStyle name="CustomizationGreenCells 4" xfId="1566" xr:uid="{00000000-0005-0000-0000-00001E060000}"/>
    <cellStyle name="CustomizationGreenCells 5" xfId="1701" xr:uid="{00000000-0005-0000-0000-00001F060000}"/>
    <cellStyle name="Dezimal [0]_Tfz-Anzahl" xfId="236" xr:uid="{00000000-0005-0000-0000-000020060000}"/>
    <cellStyle name="Dezimal_Tfz-Anzahl" xfId="237" xr:uid="{00000000-0005-0000-0000-000021060000}"/>
    <cellStyle name="DocBox_EmptyRow" xfId="417" xr:uid="{00000000-0005-0000-0000-000022060000}"/>
    <cellStyle name="Eingabe" xfId="406" xr:uid="{00000000-0005-0000-0000-000023060000}"/>
    <cellStyle name="Eingabe 2" xfId="768" xr:uid="{00000000-0005-0000-0000-000024060000}"/>
    <cellStyle name="Eingabe 3" xfId="814" xr:uid="{00000000-0005-0000-0000-000025060000}"/>
    <cellStyle name="Eingabe 3 2" xfId="1047" xr:uid="{00000000-0005-0000-0000-000026060000}"/>
    <cellStyle name="Eingabe 3 2 2" xfId="1262" xr:uid="{00000000-0005-0000-0000-000027060000}"/>
    <cellStyle name="Eingabe 3 2 2 2" xfId="2060" xr:uid="{00000000-0005-0000-0000-000028060000}"/>
    <cellStyle name="Eingabe 3 2 2 3" xfId="2504" xr:uid="{00000000-0005-0000-0000-000029060000}"/>
    <cellStyle name="Eingabe 3 2 2 4" xfId="2928" xr:uid="{00000000-0005-0000-0000-00002A060000}"/>
    <cellStyle name="Eingabe 3 2 3" xfId="1859" xr:uid="{00000000-0005-0000-0000-00002B060000}"/>
    <cellStyle name="Eingabe 3 2 4" xfId="2301" xr:uid="{00000000-0005-0000-0000-00002C060000}"/>
    <cellStyle name="Eingabe 3 2 5" xfId="2714" xr:uid="{00000000-0005-0000-0000-00002D060000}"/>
    <cellStyle name="Eingabe 3 3" xfId="1036" xr:uid="{00000000-0005-0000-0000-00002E060000}"/>
    <cellStyle name="Eingabe 3 3 2" xfId="1251" xr:uid="{00000000-0005-0000-0000-00002F060000}"/>
    <cellStyle name="Eingabe 3 3 2 2" xfId="2049" xr:uid="{00000000-0005-0000-0000-000030060000}"/>
    <cellStyle name="Eingabe 3 3 2 3" xfId="2493" xr:uid="{00000000-0005-0000-0000-000031060000}"/>
    <cellStyle name="Eingabe 3 3 2 4" xfId="2917" xr:uid="{00000000-0005-0000-0000-000032060000}"/>
    <cellStyle name="Eingabe 3 3 3" xfId="1848" xr:uid="{00000000-0005-0000-0000-000033060000}"/>
    <cellStyle name="Eingabe 3 3 4" xfId="2290" xr:uid="{00000000-0005-0000-0000-000034060000}"/>
    <cellStyle name="Eingabe 3 3 5" xfId="2703" xr:uid="{00000000-0005-0000-0000-000035060000}"/>
    <cellStyle name="Eingabe 3 4" xfId="927" xr:uid="{00000000-0005-0000-0000-000036060000}"/>
    <cellStyle name="Eingabe 3 4 2" xfId="1142" xr:uid="{00000000-0005-0000-0000-000037060000}"/>
    <cellStyle name="Eingabe 3 4 2 2" xfId="1946" xr:uid="{00000000-0005-0000-0000-000038060000}"/>
    <cellStyle name="Eingabe 3 4 2 3" xfId="2387" xr:uid="{00000000-0005-0000-0000-000039060000}"/>
    <cellStyle name="Eingabe 3 4 2 4" xfId="2808" xr:uid="{00000000-0005-0000-0000-00003A060000}"/>
    <cellStyle name="Eingabe 3 4 3" xfId="1746" xr:uid="{00000000-0005-0000-0000-00003B060000}"/>
    <cellStyle name="Eingabe 3 4 4" xfId="2184" xr:uid="{00000000-0005-0000-0000-00003C060000}"/>
    <cellStyle name="Eingabe 3 4 5" xfId="2594" xr:uid="{00000000-0005-0000-0000-00003D060000}"/>
    <cellStyle name="Eingabe 3 5" xfId="1110" xr:uid="{00000000-0005-0000-0000-00003E060000}"/>
    <cellStyle name="Eingabe 3 5 2" xfId="1914" xr:uid="{00000000-0005-0000-0000-00003F060000}"/>
    <cellStyle name="Eingabe 3 5 3" xfId="2355" xr:uid="{00000000-0005-0000-0000-000040060000}"/>
    <cellStyle name="Eingabe 3 5 4" xfId="2776" xr:uid="{00000000-0005-0000-0000-000041060000}"/>
    <cellStyle name="Eingabe 3 6" xfId="1684" xr:uid="{00000000-0005-0000-0000-000042060000}"/>
    <cellStyle name="Eingabe 3 7" xfId="2147" xr:uid="{00000000-0005-0000-0000-000043060000}"/>
    <cellStyle name="Eingabe 3 8" xfId="1369" xr:uid="{00000000-0005-0000-0000-000044060000}"/>
    <cellStyle name="Eingabe 4" xfId="674" xr:uid="{00000000-0005-0000-0000-000045060000}"/>
    <cellStyle name="Eingabe 4 2" xfId="1008" xr:uid="{00000000-0005-0000-0000-000046060000}"/>
    <cellStyle name="Eingabe 4 2 2" xfId="1223" xr:uid="{00000000-0005-0000-0000-000047060000}"/>
    <cellStyle name="Eingabe 4 2 2 2" xfId="2022" xr:uid="{00000000-0005-0000-0000-000048060000}"/>
    <cellStyle name="Eingabe 4 2 2 3" xfId="2465" xr:uid="{00000000-0005-0000-0000-000049060000}"/>
    <cellStyle name="Eingabe 4 2 2 4" xfId="2889" xr:uid="{00000000-0005-0000-0000-00004A060000}"/>
    <cellStyle name="Eingabe 4 2 3" xfId="1821" xr:uid="{00000000-0005-0000-0000-00004B060000}"/>
    <cellStyle name="Eingabe 4 2 4" xfId="2262" xr:uid="{00000000-0005-0000-0000-00004C060000}"/>
    <cellStyle name="Eingabe 4 2 5" xfId="2675" xr:uid="{00000000-0005-0000-0000-00004D060000}"/>
    <cellStyle name="Eingabe 4 3" xfId="935" xr:uid="{00000000-0005-0000-0000-00004E060000}"/>
    <cellStyle name="Eingabe 4 3 2" xfId="1150" xr:uid="{00000000-0005-0000-0000-00004F060000}"/>
    <cellStyle name="Eingabe 4 3 2 2" xfId="1954" xr:uid="{00000000-0005-0000-0000-000050060000}"/>
    <cellStyle name="Eingabe 4 3 2 3" xfId="2395" xr:uid="{00000000-0005-0000-0000-000051060000}"/>
    <cellStyle name="Eingabe 4 3 2 4" xfId="2816" xr:uid="{00000000-0005-0000-0000-000052060000}"/>
    <cellStyle name="Eingabe 4 3 3" xfId="1754" xr:uid="{00000000-0005-0000-0000-000053060000}"/>
    <cellStyle name="Eingabe 4 3 4" xfId="2192" xr:uid="{00000000-0005-0000-0000-000054060000}"/>
    <cellStyle name="Eingabe 4 3 5" xfId="2602" xr:uid="{00000000-0005-0000-0000-000055060000}"/>
    <cellStyle name="Eingabe 4 4" xfId="911" xr:uid="{00000000-0005-0000-0000-000056060000}"/>
    <cellStyle name="Eingabe 4 4 2" xfId="1126" xr:uid="{00000000-0005-0000-0000-000057060000}"/>
    <cellStyle name="Eingabe 4 4 2 2" xfId="1930" xr:uid="{00000000-0005-0000-0000-000058060000}"/>
    <cellStyle name="Eingabe 4 4 2 3" xfId="2371" xr:uid="{00000000-0005-0000-0000-000059060000}"/>
    <cellStyle name="Eingabe 4 4 2 4" xfId="2792" xr:uid="{00000000-0005-0000-0000-00005A060000}"/>
    <cellStyle name="Eingabe 4 4 3" xfId="1730" xr:uid="{00000000-0005-0000-0000-00005B060000}"/>
    <cellStyle name="Eingabe 4 4 4" xfId="2168" xr:uid="{00000000-0005-0000-0000-00005C060000}"/>
    <cellStyle name="Eingabe 4 4 5" xfId="2578" xr:uid="{00000000-0005-0000-0000-00005D060000}"/>
    <cellStyle name="Eingabe 4 5" xfId="1094" xr:uid="{00000000-0005-0000-0000-00005E060000}"/>
    <cellStyle name="Eingabe 4 5 2" xfId="1898" xr:uid="{00000000-0005-0000-0000-00005F060000}"/>
    <cellStyle name="Eingabe 4 5 3" xfId="2340" xr:uid="{00000000-0005-0000-0000-000060060000}"/>
    <cellStyle name="Eingabe 4 5 4" xfId="2760" xr:uid="{00000000-0005-0000-0000-000061060000}"/>
    <cellStyle name="Eingabe 4 6" xfId="1624" xr:uid="{00000000-0005-0000-0000-000062060000}"/>
    <cellStyle name="Eingabe 4 7" xfId="1380" xr:uid="{00000000-0005-0000-0000-000063060000}"/>
    <cellStyle name="Eingabe 4 8" xfId="1704" xr:uid="{00000000-0005-0000-0000-000064060000}"/>
    <cellStyle name="Eingabe 5" xfId="945" xr:uid="{00000000-0005-0000-0000-000065060000}"/>
    <cellStyle name="Eingabe 5 2" xfId="1160" xr:uid="{00000000-0005-0000-0000-000066060000}"/>
    <cellStyle name="Eingabe 5 2 2" xfId="1963" xr:uid="{00000000-0005-0000-0000-000067060000}"/>
    <cellStyle name="Eingabe 5 2 3" xfId="2404" xr:uid="{00000000-0005-0000-0000-000068060000}"/>
    <cellStyle name="Eingabe 5 2 4" xfId="2826" xr:uid="{00000000-0005-0000-0000-000069060000}"/>
    <cellStyle name="Eingabe 5 3" xfId="1763" xr:uid="{00000000-0005-0000-0000-00006A060000}"/>
    <cellStyle name="Eingabe 5 4" xfId="2201" xr:uid="{00000000-0005-0000-0000-00006B060000}"/>
    <cellStyle name="Eingabe 5 5" xfId="2612" xr:uid="{00000000-0005-0000-0000-00006C060000}"/>
    <cellStyle name="Eingabe 6" xfId="1022" xr:uid="{00000000-0005-0000-0000-00006D060000}"/>
    <cellStyle name="Eingabe 6 2" xfId="1237" xr:uid="{00000000-0005-0000-0000-00006E060000}"/>
    <cellStyle name="Eingabe 6 2 2" xfId="2036" xr:uid="{00000000-0005-0000-0000-00006F060000}"/>
    <cellStyle name="Eingabe 6 2 3" xfId="2479" xr:uid="{00000000-0005-0000-0000-000070060000}"/>
    <cellStyle name="Eingabe 6 2 4" xfId="2903" xr:uid="{00000000-0005-0000-0000-000071060000}"/>
    <cellStyle name="Eingabe 6 3" xfId="1835" xr:uid="{00000000-0005-0000-0000-000072060000}"/>
    <cellStyle name="Eingabe 6 4" xfId="2276" xr:uid="{00000000-0005-0000-0000-000073060000}"/>
    <cellStyle name="Eingabe 6 5" xfId="2689" xr:uid="{00000000-0005-0000-0000-000074060000}"/>
    <cellStyle name="Eingabe 7" xfId="1065" xr:uid="{00000000-0005-0000-0000-000075060000}"/>
    <cellStyle name="Eingabe 7 2" xfId="1279" xr:uid="{00000000-0005-0000-0000-000076060000}"/>
    <cellStyle name="Eingabe 7 2 2" xfId="2075" xr:uid="{00000000-0005-0000-0000-000077060000}"/>
    <cellStyle name="Eingabe 7 2 3" xfId="2521" xr:uid="{00000000-0005-0000-0000-000078060000}"/>
    <cellStyle name="Eingabe 7 2 4" xfId="2945" xr:uid="{00000000-0005-0000-0000-000079060000}"/>
    <cellStyle name="Eingabe 7 3" xfId="1875" xr:uid="{00000000-0005-0000-0000-00007A060000}"/>
    <cellStyle name="Eingabe 7 4" xfId="2317" xr:uid="{00000000-0005-0000-0000-00007B060000}"/>
    <cellStyle name="Eingabe 7 5" xfId="2731" xr:uid="{00000000-0005-0000-0000-00007C060000}"/>
    <cellStyle name="Eingabe 8" xfId="1074" xr:uid="{00000000-0005-0000-0000-00007D060000}"/>
    <cellStyle name="Eingabe 8 2" xfId="1880" xr:uid="{00000000-0005-0000-0000-00007E060000}"/>
    <cellStyle name="Eingabe 8 3" xfId="2324" xr:uid="{00000000-0005-0000-0000-00007F060000}"/>
    <cellStyle name="Eingabe 8 4" xfId="2740" xr:uid="{00000000-0005-0000-0000-000080060000}"/>
    <cellStyle name="Empty_B_border" xfId="423" xr:uid="{00000000-0005-0000-0000-000081060000}"/>
    <cellStyle name="Ergebnis" xfId="2954" hidden="1" xr:uid="{00000000-0005-0000-0000-000082060000}"/>
    <cellStyle name="Ergebnis" xfId="2982" hidden="1" xr:uid="{00000000-0005-0000-0000-000083060000}"/>
    <cellStyle name="Ergebnis" xfId="1984" hidden="1" xr:uid="{00000000-0005-0000-0000-000084060000}"/>
    <cellStyle name="Ergebnis" xfId="2556" hidden="1" xr:uid="{00000000-0005-0000-0000-000085060000}"/>
    <cellStyle name="Ergebnis" xfId="1361" hidden="1" xr:uid="{00000000-0005-0000-0000-000086060000}"/>
    <cellStyle name="Ergebnis" xfId="2528" hidden="1" xr:uid="{00000000-0005-0000-0000-000087060000}"/>
    <cellStyle name="Ergebnis" xfId="1317" hidden="1" xr:uid="{00000000-0005-0000-0000-000088060000}"/>
    <cellStyle name="Ergebnis" xfId="447" hidden="1" xr:uid="{00000000-0005-0000-0000-000089060000}"/>
    <cellStyle name="Ergebnis" xfId="1289" hidden="1" xr:uid="{00000000-0005-0000-0000-00008A060000}"/>
    <cellStyle name="Ergebnis" xfId="2111" hidden="1" xr:uid="{00000000-0005-0000-0000-00008B060000}"/>
    <cellStyle name="Ergebnis" xfId="1512" hidden="1" xr:uid="{00000000-0005-0000-0000-00008C060000}"/>
    <cellStyle name="Ergebnis" xfId="2083" hidden="1" xr:uid="{00000000-0005-0000-0000-00008D060000}"/>
    <cellStyle name="Ergebnis 2" xfId="789" xr:uid="{00000000-0005-0000-0000-00008E060000}"/>
    <cellStyle name="Ergebnis 2 2" xfId="1042" xr:uid="{00000000-0005-0000-0000-00008F060000}"/>
    <cellStyle name="Ergebnis 2 2 2" xfId="1257" xr:uid="{00000000-0005-0000-0000-000090060000}"/>
    <cellStyle name="Ergebnis 2 2 2 2" xfId="2055" xr:uid="{00000000-0005-0000-0000-000091060000}"/>
    <cellStyle name="Ergebnis 2 2 2 3" xfId="2499" xr:uid="{00000000-0005-0000-0000-000092060000}"/>
    <cellStyle name="Ergebnis 2 2 2 4" xfId="2923" xr:uid="{00000000-0005-0000-0000-000093060000}"/>
    <cellStyle name="Ergebnis 2 2 3" xfId="1854" xr:uid="{00000000-0005-0000-0000-000094060000}"/>
    <cellStyle name="Ergebnis 2 2 4" xfId="2296" xr:uid="{00000000-0005-0000-0000-000095060000}"/>
    <cellStyle name="Ergebnis 2 2 5" xfId="2709" xr:uid="{00000000-0005-0000-0000-000096060000}"/>
    <cellStyle name="Ergebnis 2 3" xfId="974" xr:uid="{00000000-0005-0000-0000-000097060000}"/>
    <cellStyle name="Ergebnis 2 3 2" xfId="1189" xr:uid="{00000000-0005-0000-0000-000098060000}"/>
    <cellStyle name="Ergebnis 2 3 2 2" xfId="1990" xr:uid="{00000000-0005-0000-0000-000099060000}"/>
    <cellStyle name="Ergebnis 2 3 2 3" xfId="2432" xr:uid="{00000000-0005-0000-0000-00009A060000}"/>
    <cellStyle name="Ergebnis 2 3 2 4" xfId="2855" xr:uid="{00000000-0005-0000-0000-00009B060000}"/>
    <cellStyle name="Ergebnis 2 3 3" xfId="1789" xr:uid="{00000000-0005-0000-0000-00009C060000}"/>
    <cellStyle name="Ergebnis 2 3 4" xfId="2229" xr:uid="{00000000-0005-0000-0000-00009D060000}"/>
    <cellStyle name="Ergebnis 2 3 5" xfId="2641" xr:uid="{00000000-0005-0000-0000-00009E060000}"/>
    <cellStyle name="Ergebnis 2 4" xfId="965" xr:uid="{00000000-0005-0000-0000-00009F060000}"/>
    <cellStyle name="Ergebnis 2 4 2" xfId="1180" xr:uid="{00000000-0005-0000-0000-0000A0060000}"/>
    <cellStyle name="Ergebnis 2 4 2 2" xfId="1981" xr:uid="{00000000-0005-0000-0000-0000A1060000}"/>
    <cellStyle name="Ergebnis 2 4 2 3" xfId="2424" xr:uid="{00000000-0005-0000-0000-0000A2060000}"/>
    <cellStyle name="Ergebnis 2 4 2 4" xfId="2846" xr:uid="{00000000-0005-0000-0000-0000A3060000}"/>
    <cellStyle name="Ergebnis 2 4 3" xfId="1781" xr:uid="{00000000-0005-0000-0000-0000A4060000}"/>
    <cellStyle name="Ergebnis 2 4 4" xfId="2221" xr:uid="{00000000-0005-0000-0000-0000A5060000}"/>
    <cellStyle name="Ergebnis 2 4 5" xfId="2632" xr:uid="{00000000-0005-0000-0000-0000A6060000}"/>
    <cellStyle name="Ergebnis 2 5" xfId="1100" xr:uid="{00000000-0005-0000-0000-0000A7060000}"/>
    <cellStyle name="Ergebnis 2 5 2" xfId="1904" xr:uid="{00000000-0005-0000-0000-0000A8060000}"/>
    <cellStyle name="Ergebnis 2 5 3" xfId="2345" xr:uid="{00000000-0005-0000-0000-0000A9060000}"/>
    <cellStyle name="Ergebnis 2 5 4" xfId="2766" xr:uid="{00000000-0005-0000-0000-0000AA060000}"/>
    <cellStyle name="Ergebnis 2 6" xfId="1668" xr:uid="{00000000-0005-0000-0000-0000AB060000}"/>
    <cellStyle name="Ergebnis 2 7" xfId="2140" xr:uid="{00000000-0005-0000-0000-0000AC060000}"/>
    <cellStyle name="Ergebnis 2 8" xfId="1689" xr:uid="{00000000-0005-0000-0000-0000AD060000}"/>
    <cellStyle name="Ergebnis 3" xfId="683" xr:uid="{00000000-0005-0000-0000-0000AE060000}"/>
    <cellStyle name="Ergebnis 3 2" xfId="1016" xr:uid="{00000000-0005-0000-0000-0000AF060000}"/>
    <cellStyle name="Ergebnis 3 2 2" xfId="1231" xr:uid="{00000000-0005-0000-0000-0000B0060000}"/>
    <cellStyle name="Ergebnis 3 2 2 2" xfId="2030" xr:uid="{00000000-0005-0000-0000-0000B1060000}"/>
    <cellStyle name="Ergebnis 3 2 2 3" xfId="2473" xr:uid="{00000000-0005-0000-0000-0000B2060000}"/>
    <cellStyle name="Ergebnis 3 2 2 4" xfId="2897" xr:uid="{00000000-0005-0000-0000-0000B3060000}"/>
    <cellStyle name="Ergebnis 3 2 3" xfId="1829" xr:uid="{00000000-0005-0000-0000-0000B4060000}"/>
    <cellStyle name="Ergebnis 3 2 4" xfId="2270" xr:uid="{00000000-0005-0000-0000-0000B5060000}"/>
    <cellStyle name="Ergebnis 3 2 5" xfId="2683" xr:uid="{00000000-0005-0000-0000-0000B6060000}"/>
    <cellStyle name="Ergebnis 3 3" xfId="930" xr:uid="{00000000-0005-0000-0000-0000B7060000}"/>
    <cellStyle name="Ergebnis 3 3 2" xfId="1145" xr:uid="{00000000-0005-0000-0000-0000B8060000}"/>
    <cellStyle name="Ergebnis 3 3 2 2" xfId="1949" xr:uid="{00000000-0005-0000-0000-0000B9060000}"/>
    <cellStyle name="Ergebnis 3 3 2 3" xfId="2390" xr:uid="{00000000-0005-0000-0000-0000BA060000}"/>
    <cellStyle name="Ergebnis 3 3 2 4" xfId="2811" xr:uid="{00000000-0005-0000-0000-0000BB060000}"/>
    <cellStyle name="Ergebnis 3 3 3" xfId="1749" xr:uid="{00000000-0005-0000-0000-0000BC060000}"/>
    <cellStyle name="Ergebnis 3 3 4" xfId="2187" xr:uid="{00000000-0005-0000-0000-0000BD060000}"/>
    <cellStyle name="Ergebnis 3 3 5" xfId="2597" xr:uid="{00000000-0005-0000-0000-0000BE060000}"/>
    <cellStyle name="Ergebnis 3 4" xfId="957" xr:uid="{00000000-0005-0000-0000-0000BF060000}"/>
    <cellStyle name="Ergebnis 3 4 2" xfId="1172" xr:uid="{00000000-0005-0000-0000-0000C0060000}"/>
    <cellStyle name="Ergebnis 3 4 2 2" xfId="1973" xr:uid="{00000000-0005-0000-0000-0000C1060000}"/>
    <cellStyle name="Ergebnis 3 4 2 3" xfId="2416" xr:uid="{00000000-0005-0000-0000-0000C2060000}"/>
    <cellStyle name="Ergebnis 3 4 2 4" xfId="2838" xr:uid="{00000000-0005-0000-0000-0000C3060000}"/>
    <cellStyle name="Ergebnis 3 4 3" xfId="1773" xr:uid="{00000000-0005-0000-0000-0000C4060000}"/>
    <cellStyle name="Ergebnis 3 4 4" xfId="2213" xr:uid="{00000000-0005-0000-0000-0000C5060000}"/>
    <cellStyle name="Ergebnis 3 4 5" xfId="2624" xr:uid="{00000000-0005-0000-0000-0000C6060000}"/>
    <cellStyle name="Ergebnis 3 5" xfId="1096" xr:uid="{00000000-0005-0000-0000-0000C7060000}"/>
    <cellStyle name="Ergebnis 3 5 2" xfId="1900" xr:uid="{00000000-0005-0000-0000-0000C8060000}"/>
    <cellStyle name="Ergebnis 3 5 3" xfId="2342" xr:uid="{00000000-0005-0000-0000-0000C9060000}"/>
    <cellStyle name="Ergebnis 3 5 4" xfId="2762" xr:uid="{00000000-0005-0000-0000-0000CA060000}"/>
    <cellStyle name="Ergebnis 3 6" xfId="1632" xr:uid="{00000000-0005-0000-0000-0000CB060000}"/>
    <cellStyle name="Ergebnis 3 7" xfId="1527" xr:uid="{00000000-0005-0000-0000-0000CC060000}"/>
    <cellStyle name="Ergebnis 3 8" xfId="1711" xr:uid="{00000000-0005-0000-0000-0000CD060000}"/>
    <cellStyle name="Ergebnis 4" xfId="946" xr:uid="{00000000-0005-0000-0000-0000CE060000}"/>
    <cellStyle name="Ergebnis 4 2" xfId="1161" xr:uid="{00000000-0005-0000-0000-0000CF060000}"/>
    <cellStyle name="Ergebnis 4 2 2" xfId="1964" xr:uid="{00000000-0005-0000-0000-0000D0060000}"/>
    <cellStyle name="Ergebnis 4 2 3" xfId="2405" xr:uid="{00000000-0005-0000-0000-0000D1060000}"/>
    <cellStyle name="Ergebnis 4 2 4" xfId="2827" xr:uid="{00000000-0005-0000-0000-0000D2060000}"/>
    <cellStyle name="Ergebnis 4 3" xfId="1764" xr:uid="{00000000-0005-0000-0000-0000D3060000}"/>
    <cellStyle name="Ergebnis 4 4" xfId="2202" xr:uid="{00000000-0005-0000-0000-0000D4060000}"/>
    <cellStyle name="Ergebnis 4 5" xfId="2613" xr:uid="{00000000-0005-0000-0000-0000D5060000}"/>
    <cellStyle name="Ergebnis 5" xfId="1020" xr:uid="{00000000-0005-0000-0000-0000D6060000}"/>
    <cellStyle name="Ergebnis 5 2" xfId="1235" xr:uid="{00000000-0005-0000-0000-0000D7060000}"/>
    <cellStyle name="Ergebnis 5 2 2" xfId="2034" xr:uid="{00000000-0005-0000-0000-0000D8060000}"/>
    <cellStyle name="Ergebnis 5 2 3" xfId="2477" xr:uid="{00000000-0005-0000-0000-0000D9060000}"/>
    <cellStyle name="Ergebnis 5 2 4" xfId="2901" xr:uid="{00000000-0005-0000-0000-0000DA060000}"/>
    <cellStyle name="Ergebnis 5 3" xfId="1833" xr:uid="{00000000-0005-0000-0000-0000DB060000}"/>
    <cellStyle name="Ergebnis 5 4" xfId="2274" xr:uid="{00000000-0005-0000-0000-0000DC060000}"/>
    <cellStyle name="Ergebnis 5 5" xfId="2687" xr:uid="{00000000-0005-0000-0000-0000DD060000}"/>
    <cellStyle name="Ergebnis 6" xfId="1027" xr:uid="{00000000-0005-0000-0000-0000DE060000}"/>
    <cellStyle name="Ergebnis 6 2" xfId="1242" xr:uid="{00000000-0005-0000-0000-0000DF060000}"/>
    <cellStyle name="Ergebnis 6 2 2" xfId="2041" xr:uid="{00000000-0005-0000-0000-0000E0060000}"/>
    <cellStyle name="Ergebnis 6 2 3" xfId="2484" xr:uid="{00000000-0005-0000-0000-0000E1060000}"/>
    <cellStyle name="Ergebnis 6 2 4" xfId="2908" xr:uid="{00000000-0005-0000-0000-0000E2060000}"/>
    <cellStyle name="Ergebnis 6 3" xfId="1840" xr:uid="{00000000-0005-0000-0000-0000E3060000}"/>
    <cellStyle name="Ergebnis 6 4" xfId="2281" xr:uid="{00000000-0005-0000-0000-0000E4060000}"/>
    <cellStyle name="Ergebnis 6 5" xfId="2694" xr:uid="{00000000-0005-0000-0000-0000E5060000}"/>
    <cellStyle name="Ergebnis 7" xfId="1075" xr:uid="{00000000-0005-0000-0000-0000E6060000}"/>
    <cellStyle name="Ergebnis 7 2" xfId="1881" xr:uid="{00000000-0005-0000-0000-0000E7060000}"/>
    <cellStyle name="Ergebnis 7 3" xfId="2325" xr:uid="{00000000-0005-0000-0000-0000E8060000}"/>
    <cellStyle name="Ergebnis 7 4" xfId="2741" xr:uid="{00000000-0005-0000-0000-0000E9060000}"/>
    <cellStyle name="Erklärender Text" xfId="1288" hidden="1" xr:uid="{00000000-0005-0000-0000-0000EA060000}"/>
    <cellStyle name="Erklärender Text" xfId="2121" hidden="1" xr:uid="{00000000-0005-0000-0000-0000EB060000}"/>
    <cellStyle name="Erklärender Text" xfId="481" hidden="1" xr:uid="{00000000-0005-0000-0000-0000EC060000}"/>
    <cellStyle name="Erklärender Text" xfId="2082" hidden="1" xr:uid="{00000000-0005-0000-0000-0000ED060000}"/>
    <cellStyle name="Erklärender Text" xfId="1327" hidden="1" xr:uid="{00000000-0005-0000-0000-0000EE060000}"/>
    <cellStyle name="Erklärender Text" xfId="1584" hidden="1" xr:uid="{00000000-0005-0000-0000-0000EF060000}"/>
    <cellStyle name="Erklärender Text" xfId="2953" hidden="1" xr:uid="{00000000-0005-0000-0000-0000F0060000}"/>
    <cellStyle name="Erklärender Text" xfId="2566" hidden="1" xr:uid="{00000000-0005-0000-0000-0000F1060000}"/>
    <cellStyle name="Erklärender Text" xfId="1542" hidden="1" xr:uid="{00000000-0005-0000-0000-0000F2060000}"/>
    <cellStyle name="Erklärender Text" xfId="2527" hidden="1" xr:uid="{00000000-0005-0000-0000-0000F3060000}"/>
    <cellStyle name="Erklärender Text" xfId="2992" hidden="1" xr:uid="{00000000-0005-0000-0000-0000F4060000}"/>
    <cellStyle name="Erklärender Text" xfId="1590" hidden="1" xr:uid="{00000000-0005-0000-0000-0000F5060000}"/>
    <cellStyle name="Erklärender Text 2" xfId="790" xr:uid="{00000000-0005-0000-0000-0000F6060000}"/>
    <cellStyle name="Erklärender Text 3" xfId="673" xr:uid="{00000000-0005-0000-0000-0000F7060000}"/>
    <cellStyle name="Euro" xfId="238" xr:uid="{00000000-0005-0000-0000-0000F8060000}"/>
    <cellStyle name="Euro 2" xfId="239" xr:uid="{00000000-0005-0000-0000-0000F9060000}"/>
    <cellStyle name="Excel Built-in Accent2" xfId="69" xr:uid="{00000000-0005-0000-0000-0000FA060000}"/>
    <cellStyle name="Excel Built-in Accent3" xfId="70" xr:uid="{00000000-0005-0000-0000-0000FB060000}"/>
    <cellStyle name="Explanatory Text 2" xfId="240" xr:uid="{00000000-0005-0000-0000-0000FC060000}"/>
    <cellStyle name="Explanatory Text 2 2" xfId="531" xr:uid="{00000000-0005-0000-0000-0000FD060000}"/>
    <cellStyle name="Explanatory Text 3" xfId="623" xr:uid="{00000000-0005-0000-0000-0000FE060000}"/>
    <cellStyle name="Good 2" xfId="241" xr:uid="{00000000-0005-0000-0000-0000FF060000}"/>
    <cellStyle name="Good 2 2" xfId="242" xr:uid="{00000000-0005-0000-0000-000000070000}"/>
    <cellStyle name="Good 2 2 2" xfId="243" xr:uid="{00000000-0005-0000-0000-000001070000}"/>
    <cellStyle name="Good 2 2 3" xfId="244" xr:uid="{00000000-0005-0000-0000-000002070000}"/>
    <cellStyle name="Good 2 3" xfId="532" xr:uid="{00000000-0005-0000-0000-000003070000}"/>
    <cellStyle name="Good 3" xfId="624" xr:uid="{00000000-0005-0000-0000-000004070000}"/>
    <cellStyle name="Good 4" xfId="753" xr:uid="{00000000-0005-0000-0000-000005070000}"/>
    <cellStyle name="Gut" xfId="533" xr:uid="{00000000-0005-0000-0000-000006070000}"/>
    <cellStyle name="Heading" xfId="245" xr:uid="{00000000-0005-0000-0000-000007070000}"/>
    <cellStyle name="Heading 1 2" xfId="246" xr:uid="{00000000-0005-0000-0000-000008070000}"/>
    <cellStyle name="Heading 1 2 2" xfId="534" xr:uid="{00000000-0005-0000-0000-000009070000}"/>
    <cellStyle name="Heading 1 3" xfId="625" xr:uid="{00000000-0005-0000-0000-00000A070000}"/>
    <cellStyle name="Heading 1 4" xfId="761" xr:uid="{00000000-0005-0000-0000-00000B070000}"/>
    <cellStyle name="Heading 2 2" xfId="247" xr:uid="{00000000-0005-0000-0000-00000C070000}"/>
    <cellStyle name="Heading 2 2 2" xfId="535" xr:uid="{00000000-0005-0000-0000-00000D070000}"/>
    <cellStyle name="Heading 2 3" xfId="626" xr:uid="{00000000-0005-0000-0000-00000E070000}"/>
    <cellStyle name="Heading 2 4" xfId="762" xr:uid="{00000000-0005-0000-0000-00000F070000}"/>
    <cellStyle name="Heading 3 2" xfId="248" xr:uid="{00000000-0005-0000-0000-000010070000}"/>
    <cellStyle name="Heading 3 2 2" xfId="536" xr:uid="{00000000-0005-0000-0000-000011070000}"/>
    <cellStyle name="Heading 3 3" xfId="627" xr:uid="{00000000-0005-0000-0000-000012070000}"/>
    <cellStyle name="Heading 3 4" xfId="763" xr:uid="{00000000-0005-0000-0000-000013070000}"/>
    <cellStyle name="Heading 4 2" xfId="249" xr:uid="{00000000-0005-0000-0000-000014070000}"/>
    <cellStyle name="Heading 4 2 2" xfId="537" xr:uid="{00000000-0005-0000-0000-000015070000}"/>
    <cellStyle name="Heading 4 3" xfId="628" xr:uid="{00000000-0005-0000-0000-000016070000}"/>
    <cellStyle name="Heading 4 4" xfId="764" xr:uid="{00000000-0005-0000-0000-000017070000}"/>
    <cellStyle name="Headline" xfId="407" xr:uid="{00000000-0005-0000-0000-000018070000}"/>
    <cellStyle name="Hyperlink 2" xfId="251" xr:uid="{00000000-0005-0000-0000-000019070000}"/>
    <cellStyle name="Hyperlink 2 2" xfId="396" xr:uid="{00000000-0005-0000-0000-00001A070000}"/>
    <cellStyle name="Hyperlink 3" xfId="252" xr:uid="{00000000-0005-0000-0000-00001B070000}"/>
    <cellStyle name="Hyperlink 4" xfId="253" xr:uid="{00000000-0005-0000-0000-00001C070000}"/>
    <cellStyle name="Hyperlink 5" xfId="254" xr:uid="{00000000-0005-0000-0000-00001D070000}"/>
    <cellStyle name="Input 2" xfId="71" xr:uid="{00000000-0005-0000-0000-00001E070000}"/>
    <cellStyle name="Input 2 2" xfId="256" xr:uid="{00000000-0005-0000-0000-00001F070000}"/>
    <cellStyle name="Input 2 2 2" xfId="257" xr:uid="{00000000-0005-0000-0000-000020070000}"/>
    <cellStyle name="Input 2 2 2 2" xfId="258" xr:uid="{00000000-0005-0000-0000-000021070000}"/>
    <cellStyle name="Input 2 2 2 2 2" xfId="1435" xr:uid="{00000000-0005-0000-0000-000022070000}"/>
    <cellStyle name="Input 2 2 2 2 3" xfId="1462" xr:uid="{00000000-0005-0000-0000-000023070000}"/>
    <cellStyle name="Input 2 2 2 2 4" xfId="1593" xr:uid="{00000000-0005-0000-0000-000024070000}"/>
    <cellStyle name="Input 2 2 2 3" xfId="259" xr:uid="{00000000-0005-0000-0000-000025070000}"/>
    <cellStyle name="Input 2 2 2 3 2" xfId="1436" xr:uid="{00000000-0005-0000-0000-000026070000}"/>
    <cellStyle name="Input 2 2 2 3 3" xfId="1586" xr:uid="{00000000-0005-0000-0000-000027070000}"/>
    <cellStyle name="Input 2 2 2 3 4" xfId="2152" xr:uid="{00000000-0005-0000-0000-000028070000}"/>
    <cellStyle name="Input 2 2 2 4" xfId="1164" xr:uid="{00000000-0005-0000-0000-000029070000}"/>
    <cellStyle name="Input 2 2 2 4 2" xfId="1967" xr:uid="{00000000-0005-0000-0000-00002A070000}"/>
    <cellStyle name="Input 2 2 2 4 3" xfId="2408" xr:uid="{00000000-0005-0000-0000-00002B070000}"/>
    <cellStyle name="Input 2 2 2 4 4" xfId="2830" xr:uid="{00000000-0005-0000-0000-00002C070000}"/>
    <cellStyle name="Input 2 2 2 5" xfId="1434" xr:uid="{00000000-0005-0000-0000-00002D070000}"/>
    <cellStyle name="Input 2 2 2 6" xfId="1660" xr:uid="{00000000-0005-0000-0000-00002E070000}"/>
    <cellStyle name="Input 2 2 2 7" xfId="1374" xr:uid="{00000000-0005-0000-0000-00002F070000}"/>
    <cellStyle name="Input 2 2 3" xfId="949" xr:uid="{00000000-0005-0000-0000-000030070000}"/>
    <cellStyle name="Input 2 2 3 2" xfId="1767" xr:uid="{00000000-0005-0000-0000-000031070000}"/>
    <cellStyle name="Input 2 2 3 3" xfId="2205" xr:uid="{00000000-0005-0000-0000-000032070000}"/>
    <cellStyle name="Input 2 2 3 4" xfId="2616" xr:uid="{00000000-0005-0000-0000-000033070000}"/>
    <cellStyle name="Input 2 2 4" xfId="1433" xr:uid="{00000000-0005-0000-0000-000034070000}"/>
    <cellStyle name="Input 2 2 5" xfId="1488" xr:uid="{00000000-0005-0000-0000-000035070000}"/>
    <cellStyle name="Input 2 2 6" xfId="1587" xr:uid="{00000000-0005-0000-0000-000036070000}"/>
    <cellStyle name="Input 2 3" xfId="260" xr:uid="{00000000-0005-0000-0000-000037070000}"/>
    <cellStyle name="Input 2 3 2" xfId="261" xr:uid="{00000000-0005-0000-0000-000038070000}"/>
    <cellStyle name="Input 2 3 2 2" xfId="262" xr:uid="{00000000-0005-0000-0000-000039070000}"/>
    <cellStyle name="Input 2 3 2 2 2" xfId="1439" xr:uid="{00000000-0005-0000-0000-00003A070000}"/>
    <cellStyle name="Input 2 3 2 2 3" xfId="1506" xr:uid="{00000000-0005-0000-0000-00003B070000}"/>
    <cellStyle name="Input 2 3 2 2 4" xfId="1366" xr:uid="{00000000-0005-0000-0000-00003C070000}"/>
    <cellStyle name="Input 2 3 2 3" xfId="263" xr:uid="{00000000-0005-0000-0000-00003D070000}"/>
    <cellStyle name="Input 2 3 2 3 2" xfId="1440" xr:uid="{00000000-0005-0000-0000-00003E070000}"/>
    <cellStyle name="Input 2 3 2 3 3" xfId="1460" xr:uid="{00000000-0005-0000-0000-00003F070000}"/>
    <cellStyle name="Input 2 3 2 3 4" xfId="1398" xr:uid="{00000000-0005-0000-0000-000040070000}"/>
    <cellStyle name="Input 2 3 2 4" xfId="1268" xr:uid="{00000000-0005-0000-0000-000041070000}"/>
    <cellStyle name="Input 2 3 2 4 2" xfId="2064" xr:uid="{00000000-0005-0000-0000-000042070000}"/>
    <cellStyle name="Input 2 3 2 4 3" xfId="2510" xr:uid="{00000000-0005-0000-0000-000043070000}"/>
    <cellStyle name="Input 2 3 2 4 4" xfId="2934" xr:uid="{00000000-0005-0000-0000-000044070000}"/>
    <cellStyle name="Input 2 3 2 5" xfId="1438" xr:uid="{00000000-0005-0000-0000-000045070000}"/>
    <cellStyle name="Input 2 3 2 6" xfId="1574" xr:uid="{00000000-0005-0000-0000-000046070000}"/>
    <cellStyle name="Input 2 3 2 7" xfId="2149" xr:uid="{00000000-0005-0000-0000-000047070000}"/>
    <cellStyle name="Input 2 3 3" xfId="1053" xr:uid="{00000000-0005-0000-0000-000048070000}"/>
    <cellStyle name="Input 2 3 3 2" xfId="1864" xr:uid="{00000000-0005-0000-0000-000049070000}"/>
    <cellStyle name="Input 2 3 3 3" xfId="2306" xr:uid="{00000000-0005-0000-0000-00004A070000}"/>
    <cellStyle name="Input 2 3 3 4" xfId="2720" xr:uid="{00000000-0005-0000-0000-00004B070000}"/>
    <cellStyle name="Input 2 3 4" xfId="1437" xr:uid="{00000000-0005-0000-0000-00004C070000}"/>
    <cellStyle name="Input 2 3 5" xfId="1461" xr:uid="{00000000-0005-0000-0000-00004D070000}"/>
    <cellStyle name="Input 2 3 6" xfId="2153" xr:uid="{00000000-0005-0000-0000-00004E070000}"/>
    <cellStyle name="Input 2 4" xfId="264" xr:uid="{00000000-0005-0000-0000-00004F070000}"/>
    <cellStyle name="Input 2 4 2" xfId="265" xr:uid="{00000000-0005-0000-0000-000050070000}"/>
    <cellStyle name="Input 2 4 2 2" xfId="1278" xr:uid="{00000000-0005-0000-0000-000051070000}"/>
    <cellStyle name="Input 2 4 2 2 2" xfId="2074" xr:uid="{00000000-0005-0000-0000-000052070000}"/>
    <cellStyle name="Input 2 4 2 2 3" xfId="2520" xr:uid="{00000000-0005-0000-0000-000053070000}"/>
    <cellStyle name="Input 2 4 2 2 4" xfId="2944" xr:uid="{00000000-0005-0000-0000-000054070000}"/>
    <cellStyle name="Input 2 4 2 3" xfId="1442" xr:uid="{00000000-0005-0000-0000-000055070000}"/>
    <cellStyle name="Input 2 4 2 4" xfId="1458" xr:uid="{00000000-0005-0000-0000-000056070000}"/>
    <cellStyle name="Input 2 4 2 5" xfId="2151" xr:uid="{00000000-0005-0000-0000-000057070000}"/>
    <cellStyle name="Input 2 4 3" xfId="266" xr:uid="{00000000-0005-0000-0000-000058070000}"/>
    <cellStyle name="Input 2 4 3 2" xfId="1443" xr:uid="{00000000-0005-0000-0000-000059070000}"/>
    <cellStyle name="Input 2 4 3 3" xfId="1457" xr:uid="{00000000-0005-0000-0000-00005A070000}"/>
    <cellStyle name="Input 2 4 3 4" xfId="2129" xr:uid="{00000000-0005-0000-0000-00005B070000}"/>
    <cellStyle name="Input 2 4 4" xfId="1064" xr:uid="{00000000-0005-0000-0000-00005C070000}"/>
    <cellStyle name="Input 2 4 4 2" xfId="1874" xr:uid="{00000000-0005-0000-0000-00005D070000}"/>
    <cellStyle name="Input 2 4 4 3" xfId="2316" xr:uid="{00000000-0005-0000-0000-00005E070000}"/>
    <cellStyle name="Input 2 4 4 4" xfId="2730" xr:uid="{00000000-0005-0000-0000-00005F070000}"/>
    <cellStyle name="Input 2 4 5" xfId="1441" xr:uid="{00000000-0005-0000-0000-000060070000}"/>
    <cellStyle name="Input 2 4 6" xfId="1459" xr:uid="{00000000-0005-0000-0000-000061070000}"/>
    <cellStyle name="Input 2 4 7" xfId="1543" xr:uid="{00000000-0005-0000-0000-000062070000}"/>
    <cellStyle name="Input 2 5" xfId="255" xr:uid="{00000000-0005-0000-0000-000063070000}"/>
    <cellStyle name="Input 2 5 2" xfId="1076" xr:uid="{00000000-0005-0000-0000-000064070000}"/>
    <cellStyle name="Input 2 5 2 2" xfId="1882" xr:uid="{00000000-0005-0000-0000-000065070000}"/>
    <cellStyle name="Input 2 5 2 3" xfId="2326" xr:uid="{00000000-0005-0000-0000-000066070000}"/>
    <cellStyle name="Input 2 5 2 4" xfId="2742" xr:uid="{00000000-0005-0000-0000-000067070000}"/>
    <cellStyle name="Input 2 5 3" xfId="1432" xr:uid="{00000000-0005-0000-0000-000068070000}"/>
    <cellStyle name="Input 2 5 4" xfId="1503" xr:uid="{00000000-0005-0000-0000-000069070000}"/>
    <cellStyle name="Input 2 5 5" xfId="1372" xr:uid="{00000000-0005-0000-0000-00006A070000}"/>
    <cellStyle name="Input 2 6" xfId="538" xr:uid="{00000000-0005-0000-0000-00006B070000}"/>
    <cellStyle name="Input 2 6 2" xfId="1567" xr:uid="{00000000-0005-0000-0000-00006C070000}"/>
    <cellStyle name="Input 2 6 3" xfId="1353" xr:uid="{00000000-0005-0000-0000-00006D070000}"/>
    <cellStyle name="Input 2 6 4" xfId="1595" xr:uid="{00000000-0005-0000-0000-00006E070000}"/>
    <cellStyle name="Input 3" xfId="397" xr:uid="{00000000-0005-0000-0000-00006F070000}"/>
    <cellStyle name="Input 3 2" xfId="981" xr:uid="{00000000-0005-0000-0000-000070070000}"/>
    <cellStyle name="Input 3 2 2" xfId="1196" xr:uid="{00000000-0005-0000-0000-000071070000}"/>
    <cellStyle name="Input 3 2 2 2" xfId="1997" xr:uid="{00000000-0005-0000-0000-000072070000}"/>
    <cellStyle name="Input 3 2 2 3" xfId="2439" xr:uid="{00000000-0005-0000-0000-000073070000}"/>
    <cellStyle name="Input 3 2 2 4" xfId="2862" xr:uid="{00000000-0005-0000-0000-000074070000}"/>
    <cellStyle name="Input 3 2 3" xfId="1796" xr:uid="{00000000-0005-0000-0000-000075070000}"/>
    <cellStyle name="Input 3 2 4" xfId="2236" xr:uid="{00000000-0005-0000-0000-000076070000}"/>
    <cellStyle name="Input 3 2 5" xfId="2648" xr:uid="{00000000-0005-0000-0000-000077070000}"/>
    <cellStyle name="Input 3 3" xfId="980" xr:uid="{00000000-0005-0000-0000-000078070000}"/>
    <cellStyle name="Input 3 3 2" xfId="1195" xr:uid="{00000000-0005-0000-0000-000079070000}"/>
    <cellStyle name="Input 3 3 2 2" xfId="1996" xr:uid="{00000000-0005-0000-0000-00007A070000}"/>
    <cellStyle name="Input 3 3 2 3" xfId="2438" xr:uid="{00000000-0005-0000-0000-00007B070000}"/>
    <cellStyle name="Input 3 3 2 4" xfId="2861" xr:uid="{00000000-0005-0000-0000-00007C070000}"/>
    <cellStyle name="Input 3 3 3" xfId="1795" xr:uid="{00000000-0005-0000-0000-00007D070000}"/>
    <cellStyle name="Input 3 3 4" xfId="2235" xr:uid="{00000000-0005-0000-0000-00007E070000}"/>
    <cellStyle name="Input 3 3 5" xfId="2647" xr:uid="{00000000-0005-0000-0000-00007F070000}"/>
    <cellStyle name="Input 3 4" xfId="924" xr:uid="{00000000-0005-0000-0000-000080070000}"/>
    <cellStyle name="Input 3 4 2" xfId="1139" xr:uid="{00000000-0005-0000-0000-000081070000}"/>
    <cellStyle name="Input 3 4 2 2" xfId="1943" xr:uid="{00000000-0005-0000-0000-000082070000}"/>
    <cellStyle name="Input 3 4 2 3" xfId="2384" xr:uid="{00000000-0005-0000-0000-000083070000}"/>
    <cellStyle name="Input 3 4 2 4" xfId="2805" xr:uid="{00000000-0005-0000-0000-000084070000}"/>
    <cellStyle name="Input 3 4 3" xfId="1743" xr:uid="{00000000-0005-0000-0000-000085070000}"/>
    <cellStyle name="Input 3 4 4" xfId="2181" xr:uid="{00000000-0005-0000-0000-000086070000}"/>
    <cellStyle name="Input 3 4 5" xfId="2591" xr:uid="{00000000-0005-0000-0000-000087070000}"/>
    <cellStyle name="Input 3 5" xfId="1082" xr:uid="{00000000-0005-0000-0000-000088070000}"/>
    <cellStyle name="Input 3 5 2" xfId="1888" xr:uid="{00000000-0005-0000-0000-000089070000}"/>
    <cellStyle name="Input 3 5 3" xfId="2332" xr:uid="{00000000-0005-0000-0000-00008A070000}"/>
    <cellStyle name="Input 3 5 4" xfId="2748" xr:uid="{00000000-0005-0000-0000-00008B070000}"/>
    <cellStyle name="Input 3 6" xfId="629" xr:uid="{00000000-0005-0000-0000-00008C070000}"/>
    <cellStyle name="Input 3 6 2" xfId="1600" xr:uid="{00000000-0005-0000-0000-00008D070000}"/>
    <cellStyle name="Input 3 6 3" xfId="1389" xr:uid="{00000000-0005-0000-0000-00008E070000}"/>
    <cellStyle name="Input 3 6 4" xfId="1703" xr:uid="{00000000-0005-0000-0000-00008F070000}"/>
    <cellStyle name="Input 4" xfId="740" xr:uid="{00000000-0005-0000-0000-000090070000}"/>
    <cellStyle name="InputCells" xfId="413" xr:uid="{00000000-0005-0000-0000-000091070000}"/>
    <cellStyle name="InputCells 2" xfId="539" xr:uid="{00000000-0005-0000-0000-000092070000}"/>
    <cellStyle name="InputCells 3" xfId="589" xr:uid="{00000000-0005-0000-0000-000093070000}"/>
    <cellStyle name="InputCells 4" xfId="743" xr:uid="{00000000-0005-0000-0000-000094070000}"/>
    <cellStyle name="InputCells_Bborder_1" xfId="540" xr:uid="{00000000-0005-0000-0000-000095070000}"/>
    <cellStyle name="InputCells12" xfId="422" xr:uid="{00000000-0005-0000-0000-000096070000}"/>
    <cellStyle name="InputCells12 2" xfId="541" xr:uid="{00000000-0005-0000-0000-000097070000}"/>
    <cellStyle name="InputCells12 2 2" xfId="816" xr:uid="{00000000-0005-0000-0000-000098070000}"/>
    <cellStyle name="InputCells12 2 2 2" xfId="987" xr:uid="{00000000-0005-0000-0000-000099070000}"/>
    <cellStyle name="InputCells12 2 2 2 2" xfId="1202" xr:uid="{00000000-0005-0000-0000-00009A070000}"/>
    <cellStyle name="InputCells12 2 2 2 2 2" xfId="2003" xr:uid="{00000000-0005-0000-0000-00009B070000}"/>
    <cellStyle name="InputCells12 2 2 2 2 3" xfId="2445" xr:uid="{00000000-0005-0000-0000-00009C070000}"/>
    <cellStyle name="InputCells12 2 2 2 2 4" xfId="2868" xr:uid="{00000000-0005-0000-0000-00009D070000}"/>
    <cellStyle name="InputCells12 2 2 2 3" xfId="1802" xr:uid="{00000000-0005-0000-0000-00009E070000}"/>
    <cellStyle name="InputCells12 2 2 2 4" xfId="2242" xr:uid="{00000000-0005-0000-0000-00009F070000}"/>
    <cellStyle name="InputCells12 2 2 2 5" xfId="2654" xr:uid="{00000000-0005-0000-0000-0000A0070000}"/>
    <cellStyle name="InputCells12 2 2 3" xfId="1112" xr:uid="{00000000-0005-0000-0000-0000A1070000}"/>
    <cellStyle name="InputCells12 2 2 3 2" xfId="1916" xr:uid="{00000000-0005-0000-0000-0000A2070000}"/>
    <cellStyle name="InputCells12 2 2 3 3" xfId="2357" xr:uid="{00000000-0005-0000-0000-0000A3070000}"/>
    <cellStyle name="InputCells12 2 2 3 4" xfId="2778" xr:uid="{00000000-0005-0000-0000-0000A4070000}"/>
    <cellStyle name="InputCells12 2 2 4" xfId="1686" xr:uid="{00000000-0005-0000-0000-0000A5070000}"/>
    <cellStyle name="InputCells12 2 2 5" xfId="1656" xr:uid="{00000000-0005-0000-0000-0000A6070000}"/>
    <cellStyle name="InputCells12 2 3" xfId="676" xr:uid="{00000000-0005-0000-0000-0000A7070000}"/>
    <cellStyle name="InputCells12 2 3 2" xfId="1010" xr:uid="{00000000-0005-0000-0000-0000A8070000}"/>
    <cellStyle name="InputCells12 2 3 2 2" xfId="1225" xr:uid="{00000000-0005-0000-0000-0000A9070000}"/>
    <cellStyle name="InputCells12 2 3 2 2 2" xfId="2024" xr:uid="{00000000-0005-0000-0000-0000AA070000}"/>
    <cellStyle name="InputCells12 2 3 2 2 3" xfId="2467" xr:uid="{00000000-0005-0000-0000-0000AB070000}"/>
    <cellStyle name="InputCells12 2 3 2 2 4" xfId="2891" xr:uid="{00000000-0005-0000-0000-0000AC070000}"/>
    <cellStyle name="InputCells12 2 3 2 3" xfId="1823" xr:uid="{00000000-0005-0000-0000-0000AD070000}"/>
    <cellStyle name="InputCells12 2 3 2 4" xfId="2264" xr:uid="{00000000-0005-0000-0000-0000AE070000}"/>
    <cellStyle name="InputCells12 2 3 2 5" xfId="2677" xr:uid="{00000000-0005-0000-0000-0000AF070000}"/>
    <cellStyle name="InputCells12 2 3 3" xfId="933" xr:uid="{00000000-0005-0000-0000-0000B0070000}"/>
    <cellStyle name="InputCells12 2 3 3 2" xfId="1148" xr:uid="{00000000-0005-0000-0000-0000B1070000}"/>
    <cellStyle name="InputCells12 2 3 3 2 2" xfId="1952" xr:uid="{00000000-0005-0000-0000-0000B2070000}"/>
    <cellStyle name="InputCells12 2 3 3 2 3" xfId="2393" xr:uid="{00000000-0005-0000-0000-0000B3070000}"/>
    <cellStyle name="InputCells12 2 3 3 2 4" xfId="2814" xr:uid="{00000000-0005-0000-0000-0000B4070000}"/>
    <cellStyle name="InputCells12 2 3 3 3" xfId="1752" xr:uid="{00000000-0005-0000-0000-0000B5070000}"/>
    <cellStyle name="InputCells12 2 3 3 4" xfId="2190" xr:uid="{00000000-0005-0000-0000-0000B6070000}"/>
    <cellStyle name="InputCells12 2 3 3 5" xfId="2600" xr:uid="{00000000-0005-0000-0000-0000B7070000}"/>
    <cellStyle name="InputCells12 2 3 4" xfId="1049" xr:uid="{00000000-0005-0000-0000-0000B8070000}"/>
    <cellStyle name="InputCells12 2 3 4 2" xfId="1264" xr:uid="{00000000-0005-0000-0000-0000B9070000}"/>
    <cellStyle name="InputCells12 2 3 4 2 2" xfId="2062" xr:uid="{00000000-0005-0000-0000-0000BA070000}"/>
    <cellStyle name="InputCells12 2 3 4 2 3" xfId="2506" xr:uid="{00000000-0005-0000-0000-0000BB070000}"/>
    <cellStyle name="InputCells12 2 3 4 2 4" xfId="2930" xr:uid="{00000000-0005-0000-0000-0000BC070000}"/>
    <cellStyle name="InputCells12 2 3 4 3" xfId="1861" xr:uid="{00000000-0005-0000-0000-0000BD070000}"/>
    <cellStyle name="InputCells12 2 3 4 4" xfId="2303" xr:uid="{00000000-0005-0000-0000-0000BE070000}"/>
    <cellStyle name="InputCells12 2 3 4 5" xfId="2716" xr:uid="{00000000-0005-0000-0000-0000BF070000}"/>
    <cellStyle name="InputCells12 2 3 5" xfId="1626" xr:uid="{00000000-0005-0000-0000-0000C0070000}"/>
    <cellStyle name="InputCells12 2 3 6" xfId="1589" xr:uid="{00000000-0005-0000-0000-0000C1070000}"/>
    <cellStyle name="InputCells12 2 3 7" xfId="1552" xr:uid="{00000000-0005-0000-0000-0000C2070000}"/>
    <cellStyle name="InputCells12 2 4" xfId="1569" xr:uid="{00000000-0005-0000-0000-0000C3070000}"/>
    <cellStyle name="InputCells12 2 5" xfId="1401" xr:uid="{00000000-0005-0000-0000-0000C4070000}"/>
    <cellStyle name="InputCells12 3" xfId="815" xr:uid="{00000000-0005-0000-0000-0000C5070000}"/>
    <cellStyle name="InputCells12 3 2" xfId="917" xr:uid="{00000000-0005-0000-0000-0000C6070000}"/>
    <cellStyle name="InputCells12 3 2 2" xfId="1132" xr:uid="{00000000-0005-0000-0000-0000C7070000}"/>
    <cellStyle name="InputCells12 3 2 2 2" xfId="1936" xr:uid="{00000000-0005-0000-0000-0000C8070000}"/>
    <cellStyle name="InputCells12 3 2 2 3" xfId="2377" xr:uid="{00000000-0005-0000-0000-0000C9070000}"/>
    <cellStyle name="InputCells12 3 2 2 4" xfId="2798" xr:uid="{00000000-0005-0000-0000-0000CA070000}"/>
    <cellStyle name="InputCells12 3 2 3" xfId="1736" xr:uid="{00000000-0005-0000-0000-0000CB070000}"/>
    <cellStyle name="InputCells12 3 2 4" xfId="2174" xr:uid="{00000000-0005-0000-0000-0000CC070000}"/>
    <cellStyle name="InputCells12 3 2 5" xfId="2584" xr:uid="{00000000-0005-0000-0000-0000CD070000}"/>
    <cellStyle name="InputCells12 3 3" xfId="1111" xr:uid="{00000000-0005-0000-0000-0000CE070000}"/>
    <cellStyle name="InputCells12 3 3 2" xfId="1915" xr:uid="{00000000-0005-0000-0000-0000CF070000}"/>
    <cellStyle name="InputCells12 3 3 3" xfId="2356" xr:uid="{00000000-0005-0000-0000-0000D0070000}"/>
    <cellStyle name="InputCells12 3 3 4" xfId="2777" xr:uid="{00000000-0005-0000-0000-0000D1070000}"/>
    <cellStyle name="InputCells12 3 4" xfId="1685" xr:uid="{00000000-0005-0000-0000-0000D2070000}"/>
    <cellStyle name="InputCells12 3 5" xfId="1553" xr:uid="{00000000-0005-0000-0000-0000D3070000}"/>
    <cellStyle name="InputCells12 4" xfId="675" xr:uid="{00000000-0005-0000-0000-0000D4070000}"/>
    <cellStyle name="InputCells12 4 2" xfId="1009" xr:uid="{00000000-0005-0000-0000-0000D5070000}"/>
    <cellStyle name="InputCells12 4 2 2" xfId="1224" xr:uid="{00000000-0005-0000-0000-0000D6070000}"/>
    <cellStyle name="InputCells12 4 2 2 2" xfId="2023" xr:uid="{00000000-0005-0000-0000-0000D7070000}"/>
    <cellStyle name="InputCells12 4 2 2 3" xfId="2466" xr:uid="{00000000-0005-0000-0000-0000D8070000}"/>
    <cellStyle name="InputCells12 4 2 2 4" xfId="2890" xr:uid="{00000000-0005-0000-0000-0000D9070000}"/>
    <cellStyle name="InputCells12 4 2 3" xfId="1822" xr:uid="{00000000-0005-0000-0000-0000DA070000}"/>
    <cellStyle name="InputCells12 4 2 4" xfId="2263" xr:uid="{00000000-0005-0000-0000-0000DB070000}"/>
    <cellStyle name="InputCells12 4 2 5" xfId="2676" xr:uid="{00000000-0005-0000-0000-0000DC070000}"/>
    <cellStyle name="InputCells12 4 3" xfId="934" xr:uid="{00000000-0005-0000-0000-0000DD070000}"/>
    <cellStyle name="InputCells12 4 3 2" xfId="1149" xr:uid="{00000000-0005-0000-0000-0000DE070000}"/>
    <cellStyle name="InputCells12 4 3 2 2" xfId="1953" xr:uid="{00000000-0005-0000-0000-0000DF070000}"/>
    <cellStyle name="InputCells12 4 3 2 3" xfId="2394" xr:uid="{00000000-0005-0000-0000-0000E0070000}"/>
    <cellStyle name="InputCells12 4 3 2 4" xfId="2815" xr:uid="{00000000-0005-0000-0000-0000E1070000}"/>
    <cellStyle name="InputCells12 4 3 3" xfId="1753" xr:uid="{00000000-0005-0000-0000-0000E2070000}"/>
    <cellStyle name="InputCells12 4 3 4" xfId="2191" xr:uid="{00000000-0005-0000-0000-0000E3070000}"/>
    <cellStyle name="InputCells12 4 3 5" xfId="2601" xr:uid="{00000000-0005-0000-0000-0000E4070000}"/>
    <cellStyle name="InputCells12 4 4" xfId="908" xr:uid="{00000000-0005-0000-0000-0000E5070000}"/>
    <cellStyle name="InputCells12 4 4 2" xfId="1123" xr:uid="{00000000-0005-0000-0000-0000E6070000}"/>
    <cellStyle name="InputCells12 4 4 2 2" xfId="1927" xr:uid="{00000000-0005-0000-0000-0000E7070000}"/>
    <cellStyle name="InputCells12 4 4 2 3" xfId="2368" xr:uid="{00000000-0005-0000-0000-0000E8070000}"/>
    <cellStyle name="InputCells12 4 4 2 4" xfId="2789" xr:uid="{00000000-0005-0000-0000-0000E9070000}"/>
    <cellStyle name="InputCells12 4 4 3" xfId="1727" xr:uid="{00000000-0005-0000-0000-0000EA070000}"/>
    <cellStyle name="InputCells12 4 4 4" xfId="2165" xr:uid="{00000000-0005-0000-0000-0000EB070000}"/>
    <cellStyle name="InputCells12 4 4 5" xfId="2575" xr:uid="{00000000-0005-0000-0000-0000EC070000}"/>
    <cellStyle name="InputCells12 4 5" xfId="1625" xr:uid="{00000000-0005-0000-0000-0000ED070000}"/>
    <cellStyle name="InputCells12 4 6" xfId="1379" xr:uid="{00000000-0005-0000-0000-0000EE070000}"/>
    <cellStyle name="InputCells12 4 7" xfId="1395" xr:uid="{00000000-0005-0000-0000-0000EF070000}"/>
    <cellStyle name="InputCells12 5" xfId="474" xr:uid="{00000000-0005-0000-0000-0000F0070000}"/>
    <cellStyle name="InputCells12 5 2" xfId="1538" xr:uid="{00000000-0005-0000-0000-0000F1070000}"/>
    <cellStyle name="InputCells12 5 3" xfId="2337" xr:uid="{00000000-0005-0000-0000-0000F2070000}"/>
    <cellStyle name="InputCells12 6" xfId="1499" xr:uid="{00000000-0005-0000-0000-0000F3070000}"/>
    <cellStyle name="InputCells12 7" xfId="1355" xr:uid="{00000000-0005-0000-0000-0000F4070000}"/>
    <cellStyle name="InputCells12_BBorder" xfId="598" xr:uid="{00000000-0005-0000-0000-0000F5070000}"/>
    <cellStyle name="IntCells" xfId="542" xr:uid="{00000000-0005-0000-0000-0000F6070000}"/>
    <cellStyle name="KP_thin_border_dark_grey" xfId="434" xr:uid="{00000000-0005-0000-0000-0000F7070000}"/>
    <cellStyle name="Linked Cell 2" xfId="267" xr:uid="{00000000-0005-0000-0000-0000F8070000}"/>
    <cellStyle name="Linked Cell 2 2" xfId="543" xr:uid="{00000000-0005-0000-0000-0000F9070000}"/>
    <cellStyle name="Linked Cell 3" xfId="630" xr:uid="{00000000-0005-0000-0000-0000FA070000}"/>
    <cellStyle name="Linked Cell 4" xfId="765" xr:uid="{00000000-0005-0000-0000-0000FB070000}"/>
    <cellStyle name="Menu" xfId="268" xr:uid="{00000000-0005-0000-0000-0000FC070000}"/>
    <cellStyle name="Migliaia" xfId="1" builtinId="3"/>
    <cellStyle name="Migliaia 10" xfId="3004" xr:uid="{00000000-0005-0000-0000-0000FE070000}"/>
    <cellStyle name="Migliaia 11" xfId="3005" xr:uid="{00000000-0005-0000-0000-0000FF070000}"/>
    <cellStyle name="Migliaia 12" xfId="3014" xr:uid="{00000000-0005-0000-0000-000000080000}"/>
    <cellStyle name="Migliaia 2" xfId="4" xr:uid="{00000000-0005-0000-0000-000001080000}"/>
    <cellStyle name="Migliaia 2 2" xfId="94" xr:uid="{00000000-0005-0000-0000-000002080000}"/>
    <cellStyle name="Migliaia 2 2 2" xfId="3006" xr:uid="{00000000-0005-0000-0000-000003080000}"/>
    <cellStyle name="Migliaia 2 2 3" xfId="3019" xr:uid="{00000000-0005-0000-0000-000004080000}"/>
    <cellStyle name="Migliaia 2 3" xfId="11" xr:uid="{00000000-0005-0000-0000-000005080000}"/>
    <cellStyle name="Migliaia 2 4" xfId="3007" xr:uid="{00000000-0005-0000-0000-000006080000}"/>
    <cellStyle name="Migliaia 2 5" xfId="3016" xr:uid="{00000000-0005-0000-0000-000007080000}"/>
    <cellStyle name="Migliaia 3" xfId="14" xr:uid="{00000000-0005-0000-0000-000008080000}"/>
    <cellStyle name="Migliaia 3 2" xfId="96" xr:uid="{00000000-0005-0000-0000-000009080000}"/>
    <cellStyle name="Migliaia 3 3" xfId="3008" xr:uid="{00000000-0005-0000-0000-00000A080000}"/>
    <cellStyle name="Migliaia 3 4" xfId="3015" xr:uid="{00000000-0005-0000-0000-00000B080000}"/>
    <cellStyle name="Migliaia 4" xfId="72" xr:uid="{00000000-0005-0000-0000-00000C080000}"/>
    <cellStyle name="Migliaia 4 2" xfId="98" xr:uid="{00000000-0005-0000-0000-00000D080000}"/>
    <cellStyle name="Migliaia 4 3" xfId="3009" xr:uid="{00000000-0005-0000-0000-00000E080000}"/>
    <cellStyle name="Migliaia 4 4" xfId="3017" xr:uid="{00000000-0005-0000-0000-00000F080000}"/>
    <cellStyle name="Migliaia 5" xfId="73" xr:uid="{00000000-0005-0000-0000-000010080000}"/>
    <cellStyle name="Migliaia 6" xfId="93" xr:uid="{00000000-0005-0000-0000-000011080000}"/>
    <cellStyle name="Migliaia 7" xfId="228" xr:uid="{00000000-0005-0000-0000-000012080000}"/>
    <cellStyle name="Migliaia 8" xfId="393" xr:uid="{00000000-0005-0000-0000-000013080000}"/>
    <cellStyle name="Migliaia 9" xfId="402" xr:uid="{00000000-0005-0000-0000-000014080000}"/>
    <cellStyle name="Milliers [0]_03tabmat" xfId="269" xr:uid="{00000000-0005-0000-0000-000015080000}"/>
    <cellStyle name="Milliers_03tabmat" xfId="270" xr:uid="{00000000-0005-0000-0000-000016080000}"/>
    <cellStyle name="Monétaire [0]_03tabmat" xfId="271" xr:uid="{00000000-0005-0000-0000-000017080000}"/>
    <cellStyle name="Monétaire_03tabmat" xfId="272" xr:uid="{00000000-0005-0000-0000-000018080000}"/>
    <cellStyle name="Neutral 2" xfId="273" xr:uid="{00000000-0005-0000-0000-000019080000}"/>
    <cellStyle name="Neutral 2 2" xfId="274" xr:uid="{00000000-0005-0000-0000-00001A080000}"/>
    <cellStyle name="Neutral 2 2 2" xfId="275" xr:uid="{00000000-0005-0000-0000-00001B080000}"/>
    <cellStyle name="Neutral 2 2 3" xfId="276" xr:uid="{00000000-0005-0000-0000-00001C080000}"/>
    <cellStyle name="Neutral 2 3" xfId="544" xr:uid="{00000000-0005-0000-0000-00001D080000}"/>
    <cellStyle name="Neutral 3" xfId="631" xr:uid="{00000000-0005-0000-0000-00001E080000}"/>
    <cellStyle name="Neutrale 2" xfId="74" xr:uid="{00000000-0005-0000-0000-00001F080000}"/>
    <cellStyle name="Normaali 2" xfId="545" xr:uid="{00000000-0005-0000-0000-000020080000}"/>
    <cellStyle name="Normaali 2 2" xfId="546" xr:uid="{00000000-0005-0000-0000-000021080000}"/>
    <cellStyle name="Normal 10" xfId="277" xr:uid="{00000000-0005-0000-0000-000022080000}"/>
    <cellStyle name="Normal 10 2" xfId="278" xr:uid="{00000000-0005-0000-0000-000023080000}"/>
    <cellStyle name="Normal 10 2 2" xfId="279" xr:uid="{00000000-0005-0000-0000-000024080000}"/>
    <cellStyle name="Normal 10 3" xfId="280" xr:uid="{00000000-0005-0000-0000-000025080000}"/>
    <cellStyle name="Normal 10 3 2" xfId="281" xr:uid="{00000000-0005-0000-0000-000026080000}"/>
    <cellStyle name="Normal 10 4" xfId="282" xr:uid="{00000000-0005-0000-0000-000027080000}"/>
    <cellStyle name="Normal 11" xfId="283" xr:uid="{00000000-0005-0000-0000-000028080000}"/>
    <cellStyle name="Normal 11 2" xfId="284" xr:uid="{00000000-0005-0000-0000-000029080000}"/>
    <cellStyle name="Normal 11 2 2" xfId="835" xr:uid="{00000000-0005-0000-0000-00002A080000}"/>
    <cellStyle name="Normal 11 3" xfId="795" xr:uid="{00000000-0005-0000-0000-00002B080000}"/>
    <cellStyle name="Normal 12" xfId="285" xr:uid="{00000000-0005-0000-0000-00002C080000}"/>
    <cellStyle name="Normal 12 2" xfId="1063" xr:uid="{00000000-0005-0000-0000-00002D080000}"/>
    <cellStyle name="Normal 13" xfId="286" xr:uid="{00000000-0005-0000-0000-00002E080000}"/>
    <cellStyle name="Normal 13 2" xfId="287" xr:uid="{00000000-0005-0000-0000-00002F080000}"/>
    <cellStyle name="Normal 13 3" xfId="288" xr:uid="{00000000-0005-0000-0000-000030080000}"/>
    <cellStyle name="Normal 14" xfId="289" xr:uid="{00000000-0005-0000-0000-000031080000}"/>
    <cellStyle name="Normal 14 2 2 2" xfId="290" xr:uid="{00000000-0005-0000-0000-000032080000}"/>
    <cellStyle name="Normal 15" xfId="291" xr:uid="{00000000-0005-0000-0000-000033080000}"/>
    <cellStyle name="Normal 15 2 2 2" xfId="292" xr:uid="{00000000-0005-0000-0000-000034080000}"/>
    <cellStyle name="Normal 16" xfId="293" xr:uid="{00000000-0005-0000-0000-000035080000}"/>
    <cellStyle name="Normal 16 2" xfId="294" xr:uid="{00000000-0005-0000-0000-000036080000}"/>
    <cellStyle name="Normal 17" xfId="295" xr:uid="{00000000-0005-0000-0000-000037080000}"/>
    <cellStyle name="Normal 17 2" xfId="296" xr:uid="{00000000-0005-0000-0000-000038080000}"/>
    <cellStyle name="Normal 17 4" xfId="297" xr:uid="{00000000-0005-0000-0000-000039080000}"/>
    <cellStyle name="Normal 18" xfId="298" xr:uid="{00000000-0005-0000-0000-00003A080000}"/>
    <cellStyle name="Normal 2" xfId="75" xr:uid="{00000000-0005-0000-0000-00003B080000}"/>
    <cellStyle name="Normal 2 2" xfId="300" xr:uid="{00000000-0005-0000-0000-00003C080000}"/>
    <cellStyle name="Normal 2 2 2" xfId="547" xr:uid="{00000000-0005-0000-0000-00003D080000}"/>
    <cellStyle name="Normal 2 3" xfId="301" xr:uid="{00000000-0005-0000-0000-00003E080000}"/>
    <cellStyle name="Normal 2 3 2" xfId="817" xr:uid="{00000000-0005-0000-0000-00003F080000}"/>
    <cellStyle name="Normal 2 3 3" xfId="548" xr:uid="{00000000-0005-0000-0000-000040080000}"/>
    <cellStyle name="Normal 2 4" xfId="398" xr:uid="{00000000-0005-0000-0000-000041080000}"/>
    <cellStyle name="Normal 2 4 2" xfId="439" xr:uid="{00000000-0005-0000-0000-000042080000}"/>
    <cellStyle name="Normal 209 2" xfId="302" xr:uid="{00000000-0005-0000-0000-000043080000}"/>
    <cellStyle name="Normal 21" xfId="303" xr:uid="{00000000-0005-0000-0000-000044080000}"/>
    <cellStyle name="Normal 22" xfId="304" xr:uid="{00000000-0005-0000-0000-000045080000}"/>
    <cellStyle name="Normal 24" xfId="305" xr:uid="{00000000-0005-0000-0000-000046080000}"/>
    <cellStyle name="Normal 3" xfId="306" xr:uid="{00000000-0005-0000-0000-000047080000}"/>
    <cellStyle name="Normal 3 2" xfId="307" xr:uid="{00000000-0005-0000-0000-000048080000}"/>
    <cellStyle name="Normal 3 2 2" xfId="440" xr:uid="{00000000-0005-0000-0000-000049080000}"/>
    <cellStyle name="Normal 3 2 3" xfId="549" xr:uid="{00000000-0005-0000-0000-00004A080000}"/>
    <cellStyle name="Normal 3 3" xfId="308" xr:uid="{00000000-0005-0000-0000-00004B080000}"/>
    <cellStyle name="Normal 3 3 2" xfId="590" xr:uid="{00000000-0005-0000-0000-00004C080000}"/>
    <cellStyle name="Normal 3 4" xfId="309" xr:uid="{00000000-0005-0000-0000-00004D080000}"/>
    <cellStyle name="Normal 3 4 2" xfId="754" xr:uid="{00000000-0005-0000-0000-00004E080000}"/>
    <cellStyle name="Normal 3 5" xfId="403" xr:uid="{00000000-0005-0000-0000-00004F080000}"/>
    <cellStyle name="Normal 3 6" xfId="435" xr:uid="{00000000-0005-0000-0000-000050080000}"/>
    <cellStyle name="Normal 4" xfId="310" xr:uid="{00000000-0005-0000-0000-000051080000}"/>
    <cellStyle name="Normal 4 2" xfId="311" xr:uid="{00000000-0005-0000-0000-000052080000}"/>
    <cellStyle name="Normal 4 2 2" xfId="312" xr:uid="{00000000-0005-0000-0000-000053080000}"/>
    <cellStyle name="Normal 4 2 2 2" xfId="552" xr:uid="{00000000-0005-0000-0000-000054080000}"/>
    <cellStyle name="Normal 4 2 3" xfId="818" xr:uid="{00000000-0005-0000-0000-000055080000}"/>
    <cellStyle name="Normal 4 2 4" xfId="551" xr:uid="{00000000-0005-0000-0000-000056080000}"/>
    <cellStyle name="Normal 4 3" xfId="313" xr:uid="{00000000-0005-0000-0000-000057080000}"/>
    <cellStyle name="Normal 4 3 2" xfId="314" xr:uid="{00000000-0005-0000-0000-000058080000}"/>
    <cellStyle name="Normal 4 3 2 2" xfId="819" xr:uid="{00000000-0005-0000-0000-000059080000}"/>
    <cellStyle name="Normal 4 3 3" xfId="591" xr:uid="{00000000-0005-0000-0000-00005A080000}"/>
    <cellStyle name="Normal 4 4" xfId="315" xr:uid="{00000000-0005-0000-0000-00005B080000}"/>
    <cellStyle name="Normal 4 5" xfId="316" xr:uid="{00000000-0005-0000-0000-00005C080000}"/>
    <cellStyle name="Normal 4 6" xfId="550" xr:uid="{00000000-0005-0000-0000-00005D080000}"/>
    <cellStyle name="Normal 5" xfId="317" xr:uid="{00000000-0005-0000-0000-00005E080000}"/>
    <cellStyle name="Normal 5 2" xfId="686" xr:uid="{00000000-0005-0000-0000-00005F080000}"/>
    <cellStyle name="Normal 5 2 2" xfId="693" xr:uid="{00000000-0005-0000-0000-000060080000}"/>
    <cellStyle name="Normal 5 2 2 2" xfId="699" xr:uid="{00000000-0005-0000-0000-000061080000}"/>
    <cellStyle name="Normal 5 2 2 2 2" xfId="714" xr:uid="{00000000-0005-0000-0000-000062080000}"/>
    <cellStyle name="Normal 5 2 2 2 2 2" xfId="840" xr:uid="{00000000-0005-0000-0000-000063080000}"/>
    <cellStyle name="Normal 5 2 2 2 3" xfId="839" xr:uid="{00000000-0005-0000-0000-000064080000}"/>
    <cellStyle name="Normal 5 2 2 3" xfId="713" xr:uid="{00000000-0005-0000-0000-000065080000}"/>
    <cellStyle name="Normal 5 2 2 3 2" xfId="841" xr:uid="{00000000-0005-0000-0000-000066080000}"/>
    <cellStyle name="Normal 5 2 2 4" xfId="838" xr:uid="{00000000-0005-0000-0000-000067080000}"/>
    <cellStyle name="Normal 5 2 3" xfId="698" xr:uid="{00000000-0005-0000-0000-000068080000}"/>
    <cellStyle name="Normal 5 2 3 2" xfId="715" xr:uid="{00000000-0005-0000-0000-000069080000}"/>
    <cellStyle name="Normal 5 2 3 2 2" xfId="843" xr:uid="{00000000-0005-0000-0000-00006A080000}"/>
    <cellStyle name="Normal 5 2 3 3" xfId="842" xr:uid="{00000000-0005-0000-0000-00006B080000}"/>
    <cellStyle name="Normal 5 2 4" xfId="712" xr:uid="{00000000-0005-0000-0000-00006C080000}"/>
    <cellStyle name="Normal 5 2 4 2" xfId="844" xr:uid="{00000000-0005-0000-0000-00006D080000}"/>
    <cellStyle name="Normal 5 2 5" xfId="820" xr:uid="{00000000-0005-0000-0000-00006E080000}"/>
    <cellStyle name="Normal 5 2 5 2" xfId="845" xr:uid="{00000000-0005-0000-0000-00006F080000}"/>
    <cellStyle name="Normal 5 2 6" xfId="837" xr:uid="{00000000-0005-0000-0000-000070080000}"/>
    <cellStyle name="Normal 5 3" xfId="690" xr:uid="{00000000-0005-0000-0000-000071080000}"/>
    <cellStyle name="Normal 5 3 2" xfId="700" xr:uid="{00000000-0005-0000-0000-000072080000}"/>
    <cellStyle name="Normal 5 3 2 2" xfId="717" xr:uid="{00000000-0005-0000-0000-000073080000}"/>
    <cellStyle name="Normal 5 3 2 2 2" xfId="848" xr:uid="{00000000-0005-0000-0000-000074080000}"/>
    <cellStyle name="Normal 5 3 2 3" xfId="847" xr:uid="{00000000-0005-0000-0000-000075080000}"/>
    <cellStyle name="Normal 5 3 3" xfId="716" xr:uid="{00000000-0005-0000-0000-000076080000}"/>
    <cellStyle name="Normal 5 3 3 2" xfId="849" xr:uid="{00000000-0005-0000-0000-000077080000}"/>
    <cellStyle name="Normal 5 3 4" xfId="846" xr:uid="{00000000-0005-0000-0000-000078080000}"/>
    <cellStyle name="Normal 5 4" xfId="697" xr:uid="{00000000-0005-0000-0000-000079080000}"/>
    <cellStyle name="Normal 5 4 2" xfId="718" xr:uid="{00000000-0005-0000-0000-00007A080000}"/>
    <cellStyle name="Normal 5 4 2 2" xfId="851" xr:uid="{00000000-0005-0000-0000-00007B080000}"/>
    <cellStyle name="Normal 5 4 3" xfId="850" xr:uid="{00000000-0005-0000-0000-00007C080000}"/>
    <cellStyle name="Normal 5 5" xfId="711" xr:uid="{00000000-0005-0000-0000-00007D080000}"/>
    <cellStyle name="Normal 5 5 2" xfId="852" xr:uid="{00000000-0005-0000-0000-00007E080000}"/>
    <cellStyle name="Normal 5 6" xfId="755" xr:uid="{00000000-0005-0000-0000-00007F080000}"/>
    <cellStyle name="Normal 5 7" xfId="836" xr:uid="{00000000-0005-0000-0000-000080080000}"/>
    <cellStyle name="Normal 5 8" xfId="677" xr:uid="{00000000-0005-0000-0000-000081080000}"/>
    <cellStyle name="Normal 5 9" xfId="553" xr:uid="{00000000-0005-0000-0000-000082080000}"/>
    <cellStyle name="Normal 6" xfId="318" xr:uid="{00000000-0005-0000-0000-000083080000}"/>
    <cellStyle name="Normal 6 10" xfId="821" xr:uid="{00000000-0005-0000-0000-000084080000}"/>
    <cellStyle name="Normal 6 10 2" xfId="854" xr:uid="{00000000-0005-0000-0000-000085080000}"/>
    <cellStyle name="Normal 6 11" xfId="853" xr:uid="{00000000-0005-0000-0000-000086080000}"/>
    <cellStyle name="Normal 6 12" xfId="554" xr:uid="{00000000-0005-0000-0000-000087080000}"/>
    <cellStyle name="Normal 6 2" xfId="687" xr:uid="{00000000-0005-0000-0000-000088080000}"/>
    <cellStyle name="Normal 6 2 2" xfId="694" xr:uid="{00000000-0005-0000-0000-000089080000}"/>
    <cellStyle name="Normal 6 2 2 2" xfId="703" xr:uid="{00000000-0005-0000-0000-00008A080000}"/>
    <cellStyle name="Normal 6 2 2 2 2" xfId="722" xr:uid="{00000000-0005-0000-0000-00008B080000}"/>
    <cellStyle name="Normal 6 2 2 2 2 2" xfId="858" xr:uid="{00000000-0005-0000-0000-00008C080000}"/>
    <cellStyle name="Normal 6 2 2 2 3" xfId="857" xr:uid="{00000000-0005-0000-0000-00008D080000}"/>
    <cellStyle name="Normal 6 2 2 3" xfId="721" xr:uid="{00000000-0005-0000-0000-00008E080000}"/>
    <cellStyle name="Normal 6 2 2 3 2" xfId="859" xr:uid="{00000000-0005-0000-0000-00008F080000}"/>
    <cellStyle name="Normal 6 2 2 4" xfId="856" xr:uid="{00000000-0005-0000-0000-000090080000}"/>
    <cellStyle name="Normal 6 2 3" xfId="702" xr:uid="{00000000-0005-0000-0000-000091080000}"/>
    <cellStyle name="Normal 6 2 3 2" xfId="723" xr:uid="{00000000-0005-0000-0000-000092080000}"/>
    <cellStyle name="Normal 6 2 3 2 2" xfId="861" xr:uid="{00000000-0005-0000-0000-000093080000}"/>
    <cellStyle name="Normal 6 2 3 3" xfId="860" xr:uid="{00000000-0005-0000-0000-000094080000}"/>
    <cellStyle name="Normal 6 2 4" xfId="720" xr:uid="{00000000-0005-0000-0000-000095080000}"/>
    <cellStyle name="Normal 6 2 4 2" xfId="862" xr:uid="{00000000-0005-0000-0000-000096080000}"/>
    <cellStyle name="Normal 6 2 5" xfId="822" xr:uid="{00000000-0005-0000-0000-000097080000}"/>
    <cellStyle name="Normal 6 2 5 2" xfId="863" xr:uid="{00000000-0005-0000-0000-000098080000}"/>
    <cellStyle name="Normal 6 2 6" xfId="855" xr:uid="{00000000-0005-0000-0000-000099080000}"/>
    <cellStyle name="Normal 6 3" xfId="689" xr:uid="{00000000-0005-0000-0000-00009A080000}"/>
    <cellStyle name="Normal 6 3 2" xfId="696" xr:uid="{00000000-0005-0000-0000-00009B080000}"/>
    <cellStyle name="Normal 6 3 2 2" xfId="705" xr:uid="{00000000-0005-0000-0000-00009C080000}"/>
    <cellStyle name="Normal 6 3 2 2 2" xfId="726" xr:uid="{00000000-0005-0000-0000-00009D080000}"/>
    <cellStyle name="Normal 6 3 2 2 2 2" xfId="867" xr:uid="{00000000-0005-0000-0000-00009E080000}"/>
    <cellStyle name="Normal 6 3 2 2 3" xfId="866" xr:uid="{00000000-0005-0000-0000-00009F080000}"/>
    <cellStyle name="Normal 6 3 2 3" xfId="725" xr:uid="{00000000-0005-0000-0000-0000A0080000}"/>
    <cellStyle name="Normal 6 3 2 3 2" xfId="868" xr:uid="{00000000-0005-0000-0000-0000A1080000}"/>
    <cellStyle name="Normal 6 3 2 4" xfId="865" xr:uid="{00000000-0005-0000-0000-0000A2080000}"/>
    <cellStyle name="Normal 6 3 3" xfId="704" xr:uid="{00000000-0005-0000-0000-0000A3080000}"/>
    <cellStyle name="Normal 6 3 3 2" xfId="727" xr:uid="{00000000-0005-0000-0000-0000A4080000}"/>
    <cellStyle name="Normal 6 3 3 2 2" xfId="870" xr:uid="{00000000-0005-0000-0000-0000A5080000}"/>
    <cellStyle name="Normal 6 3 3 3" xfId="869" xr:uid="{00000000-0005-0000-0000-0000A6080000}"/>
    <cellStyle name="Normal 6 3 4" xfId="724" xr:uid="{00000000-0005-0000-0000-0000A7080000}"/>
    <cellStyle name="Normal 6 3 4 2" xfId="871" xr:uid="{00000000-0005-0000-0000-0000A8080000}"/>
    <cellStyle name="Normal 6 3 5" xfId="864" xr:uid="{00000000-0005-0000-0000-0000A9080000}"/>
    <cellStyle name="Normal 6 4" xfId="691" xr:uid="{00000000-0005-0000-0000-0000AA080000}"/>
    <cellStyle name="Normal 6 4 2" xfId="706" xr:uid="{00000000-0005-0000-0000-0000AB080000}"/>
    <cellStyle name="Normal 6 4 2 2" xfId="729" xr:uid="{00000000-0005-0000-0000-0000AC080000}"/>
    <cellStyle name="Normal 6 4 2 2 2" xfId="874" xr:uid="{00000000-0005-0000-0000-0000AD080000}"/>
    <cellStyle name="Normal 6 4 2 3" xfId="873" xr:uid="{00000000-0005-0000-0000-0000AE080000}"/>
    <cellStyle name="Normal 6 4 3" xfId="728" xr:uid="{00000000-0005-0000-0000-0000AF080000}"/>
    <cellStyle name="Normal 6 4 3 2" xfId="875" xr:uid="{00000000-0005-0000-0000-0000B0080000}"/>
    <cellStyle name="Normal 6 4 4" xfId="872" xr:uid="{00000000-0005-0000-0000-0000B1080000}"/>
    <cellStyle name="Normal 6 5" xfId="701" xr:uid="{00000000-0005-0000-0000-0000B2080000}"/>
    <cellStyle name="Normal 6 5 2" xfId="730" xr:uid="{00000000-0005-0000-0000-0000B3080000}"/>
    <cellStyle name="Normal 6 5 2 2" xfId="877" xr:uid="{00000000-0005-0000-0000-0000B4080000}"/>
    <cellStyle name="Normal 6 5 3" xfId="876" xr:uid="{00000000-0005-0000-0000-0000B5080000}"/>
    <cellStyle name="Normal 6 6" xfId="719" xr:uid="{00000000-0005-0000-0000-0000B6080000}"/>
    <cellStyle name="Normal 6 6 2" xfId="878" xr:uid="{00000000-0005-0000-0000-0000B7080000}"/>
    <cellStyle name="Normal 6 7" xfId="756" xr:uid="{00000000-0005-0000-0000-0000B8080000}"/>
    <cellStyle name="Normal 6 7 2" xfId="879" xr:uid="{00000000-0005-0000-0000-0000B9080000}"/>
    <cellStyle name="Normal 6 8" xfId="791" xr:uid="{00000000-0005-0000-0000-0000BA080000}"/>
    <cellStyle name="Normal 6 8 2" xfId="880" xr:uid="{00000000-0005-0000-0000-0000BB080000}"/>
    <cellStyle name="Normal 6 9" xfId="794" xr:uid="{00000000-0005-0000-0000-0000BC080000}"/>
    <cellStyle name="Normal 6 9 2" xfId="881" xr:uid="{00000000-0005-0000-0000-0000BD080000}"/>
    <cellStyle name="Normal 7" xfId="319" xr:uid="{00000000-0005-0000-0000-0000BE080000}"/>
    <cellStyle name="Normal 7 2" xfId="688" xr:uid="{00000000-0005-0000-0000-0000BF080000}"/>
    <cellStyle name="Normal 7 2 2" xfId="695" xr:uid="{00000000-0005-0000-0000-0000C0080000}"/>
    <cellStyle name="Normal 7 2 2 2" xfId="709" xr:uid="{00000000-0005-0000-0000-0000C1080000}"/>
    <cellStyle name="Normal 7 2 2 2 2" xfId="734" xr:uid="{00000000-0005-0000-0000-0000C2080000}"/>
    <cellStyle name="Normal 7 2 2 2 2 2" xfId="886" xr:uid="{00000000-0005-0000-0000-0000C3080000}"/>
    <cellStyle name="Normal 7 2 2 2 3" xfId="885" xr:uid="{00000000-0005-0000-0000-0000C4080000}"/>
    <cellStyle name="Normal 7 2 2 3" xfId="733" xr:uid="{00000000-0005-0000-0000-0000C5080000}"/>
    <cellStyle name="Normal 7 2 2 3 2" xfId="887" xr:uid="{00000000-0005-0000-0000-0000C6080000}"/>
    <cellStyle name="Normal 7 2 2 4" xfId="884" xr:uid="{00000000-0005-0000-0000-0000C7080000}"/>
    <cellStyle name="Normal 7 2 3" xfId="708" xr:uid="{00000000-0005-0000-0000-0000C8080000}"/>
    <cellStyle name="Normal 7 2 3 2" xfId="735" xr:uid="{00000000-0005-0000-0000-0000C9080000}"/>
    <cellStyle name="Normal 7 2 3 2 2" xfId="889" xr:uid="{00000000-0005-0000-0000-0000CA080000}"/>
    <cellStyle name="Normal 7 2 3 3" xfId="888" xr:uid="{00000000-0005-0000-0000-0000CB080000}"/>
    <cellStyle name="Normal 7 2 4" xfId="732" xr:uid="{00000000-0005-0000-0000-0000CC080000}"/>
    <cellStyle name="Normal 7 2 4 2" xfId="890" xr:uid="{00000000-0005-0000-0000-0000CD080000}"/>
    <cellStyle name="Normal 7 2 5" xfId="823" xr:uid="{00000000-0005-0000-0000-0000CE080000}"/>
    <cellStyle name="Normal 7 2 5 2" xfId="891" xr:uid="{00000000-0005-0000-0000-0000CF080000}"/>
    <cellStyle name="Normal 7 2 6" xfId="883" xr:uid="{00000000-0005-0000-0000-0000D0080000}"/>
    <cellStyle name="Normal 7 3" xfId="692" xr:uid="{00000000-0005-0000-0000-0000D1080000}"/>
    <cellStyle name="Normal 7 3 2" xfId="710" xr:uid="{00000000-0005-0000-0000-0000D2080000}"/>
    <cellStyle name="Normal 7 3 2 2" xfId="737" xr:uid="{00000000-0005-0000-0000-0000D3080000}"/>
    <cellStyle name="Normal 7 3 2 2 2" xfId="894" xr:uid="{00000000-0005-0000-0000-0000D4080000}"/>
    <cellStyle name="Normal 7 3 2 3" xfId="893" xr:uid="{00000000-0005-0000-0000-0000D5080000}"/>
    <cellStyle name="Normal 7 3 3" xfId="736" xr:uid="{00000000-0005-0000-0000-0000D6080000}"/>
    <cellStyle name="Normal 7 3 3 2" xfId="895" xr:uid="{00000000-0005-0000-0000-0000D7080000}"/>
    <cellStyle name="Normal 7 3 4" xfId="892" xr:uid="{00000000-0005-0000-0000-0000D8080000}"/>
    <cellStyle name="Normal 7 4" xfId="707" xr:uid="{00000000-0005-0000-0000-0000D9080000}"/>
    <cellStyle name="Normal 7 4 2" xfId="738" xr:uid="{00000000-0005-0000-0000-0000DA080000}"/>
    <cellStyle name="Normal 7 4 2 2" xfId="897" xr:uid="{00000000-0005-0000-0000-0000DB080000}"/>
    <cellStyle name="Normal 7 4 3" xfId="896" xr:uid="{00000000-0005-0000-0000-0000DC080000}"/>
    <cellStyle name="Normal 7 5" xfId="731" xr:uid="{00000000-0005-0000-0000-0000DD080000}"/>
    <cellStyle name="Normal 7 5 2" xfId="898" xr:uid="{00000000-0005-0000-0000-0000DE080000}"/>
    <cellStyle name="Normal 7 6" xfId="744" xr:uid="{00000000-0005-0000-0000-0000DF080000}"/>
    <cellStyle name="Normal 7 7" xfId="882" xr:uid="{00000000-0005-0000-0000-0000E0080000}"/>
    <cellStyle name="Normal 7 8" xfId="685" xr:uid="{00000000-0005-0000-0000-0000E1080000}"/>
    <cellStyle name="Normal 7 9" xfId="433" xr:uid="{00000000-0005-0000-0000-0000E2080000}"/>
    <cellStyle name="Normal 8" xfId="320" xr:uid="{00000000-0005-0000-0000-0000E3080000}"/>
    <cellStyle name="Normal 8 2" xfId="825" xr:uid="{00000000-0005-0000-0000-0000E4080000}"/>
    <cellStyle name="Normal 8 3" xfId="824" xr:uid="{00000000-0005-0000-0000-0000E5080000}"/>
    <cellStyle name="Normal 8 4" xfId="632" xr:uid="{00000000-0005-0000-0000-0000E6080000}"/>
    <cellStyle name="Normal 9" xfId="321" xr:uid="{00000000-0005-0000-0000-0000E7080000}"/>
    <cellStyle name="Normal 9 2" xfId="899" xr:uid="{00000000-0005-0000-0000-0000E8080000}"/>
    <cellStyle name="Normal 9 3" xfId="739" xr:uid="{00000000-0005-0000-0000-0000E9080000}"/>
    <cellStyle name="Normal GHG Numbers (0.00)" xfId="555" xr:uid="{00000000-0005-0000-0000-0000EA080000}"/>
    <cellStyle name="Normal GHG Numbers (0.00) 2" xfId="556" xr:uid="{00000000-0005-0000-0000-0000EB080000}"/>
    <cellStyle name="Normal GHG Numbers (0.00) 3" xfId="436" xr:uid="{00000000-0005-0000-0000-0000EC080000}"/>
    <cellStyle name="Normal GHG Numbers (0.00) 3 2" xfId="826" xr:uid="{00000000-0005-0000-0000-0000ED080000}"/>
    <cellStyle name="Normal GHG Numbers (0.00) 3 2 2" xfId="972" xr:uid="{00000000-0005-0000-0000-0000EE080000}"/>
    <cellStyle name="Normal GHG Numbers (0.00) 3 2 2 2" xfId="1187" xr:uid="{00000000-0005-0000-0000-0000EF080000}"/>
    <cellStyle name="Normal GHG Numbers (0.00) 3 2 2 2 2" xfId="1988" xr:uid="{00000000-0005-0000-0000-0000F0080000}"/>
    <cellStyle name="Normal GHG Numbers (0.00) 3 2 2 2 3" xfId="2430" xr:uid="{00000000-0005-0000-0000-0000F1080000}"/>
    <cellStyle name="Normal GHG Numbers (0.00) 3 2 2 2 4" xfId="2853" xr:uid="{00000000-0005-0000-0000-0000F2080000}"/>
    <cellStyle name="Normal GHG Numbers (0.00) 3 2 2 3" xfId="1787" xr:uid="{00000000-0005-0000-0000-0000F3080000}"/>
    <cellStyle name="Normal GHG Numbers (0.00) 3 2 2 4" xfId="2227" xr:uid="{00000000-0005-0000-0000-0000F4080000}"/>
    <cellStyle name="Normal GHG Numbers (0.00) 3 2 2 5" xfId="2639" xr:uid="{00000000-0005-0000-0000-0000F5080000}"/>
    <cellStyle name="Normal GHG Numbers (0.00) 3 2 3" xfId="1113" xr:uid="{00000000-0005-0000-0000-0000F6080000}"/>
    <cellStyle name="Normal GHG Numbers (0.00) 3 2 3 2" xfId="1917" xr:uid="{00000000-0005-0000-0000-0000F7080000}"/>
    <cellStyle name="Normal GHG Numbers (0.00) 3 2 3 3" xfId="2358" xr:uid="{00000000-0005-0000-0000-0000F8080000}"/>
    <cellStyle name="Normal GHG Numbers (0.00) 3 2 3 4" xfId="2779" xr:uid="{00000000-0005-0000-0000-0000F9080000}"/>
    <cellStyle name="Normal GHG Numbers (0.00) 3 2 4" xfId="1690" xr:uid="{00000000-0005-0000-0000-0000FA080000}"/>
    <cellStyle name="Normal GHG Numbers (0.00) 3 2 5" xfId="1383" xr:uid="{00000000-0005-0000-0000-0000FB080000}"/>
    <cellStyle name="Normal GHG Numbers (0.00) 3 3" xfId="757" xr:uid="{00000000-0005-0000-0000-0000FC080000}"/>
    <cellStyle name="Normal GHG Numbers (0.00) 3 3 2" xfId="1031" xr:uid="{00000000-0005-0000-0000-0000FD080000}"/>
    <cellStyle name="Normal GHG Numbers (0.00) 3 3 2 2" xfId="1246" xr:uid="{00000000-0005-0000-0000-0000FE080000}"/>
    <cellStyle name="Normal GHG Numbers (0.00) 3 3 2 2 2" xfId="2045" xr:uid="{00000000-0005-0000-0000-0000FF080000}"/>
    <cellStyle name="Normal GHG Numbers (0.00) 3 3 2 2 3" xfId="2488" xr:uid="{00000000-0005-0000-0000-000000090000}"/>
    <cellStyle name="Normal GHG Numbers (0.00) 3 3 2 2 4" xfId="2912" xr:uid="{00000000-0005-0000-0000-000001090000}"/>
    <cellStyle name="Normal GHG Numbers (0.00) 3 3 2 3" xfId="1844" xr:uid="{00000000-0005-0000-0000-000002090000}"/>
    <cellStyle name="Normal GHG Numbers (0.00) 3 3 2 4" xfId="2285" xr:uid="{00000000-0005-0000-0000-000003090000}"/>
    <cellStyle name="Normal GHG Numbers (0.00) 3 3 2 5" xfId="2698" xr:uid="{00000000-0005-0000-0000-000004090000}"/>
    <cellStyle name="Normal GHG Numbers (0.00) 3 3 3" xfId="928" xr:uid="{00000000-0005-0000-0000-000005090000}"/>
    <cellStyle name="Normal GHG Numbers (0.00) 3 3 3 2" xfId="1143" xr:uid="{00000000-0005-0000-0000-000006090000}"/>
    <cellStyle name="Normal GHG Numbers (0.00) 3 3 3 2 2" xfId="1947" xr:uid="{00000000-0005-0000-0000-000007090000}"/>
    <cellStyle name="Normal GHG Numbers (0.00) 3 3 3 2 3" xfId="2388" xr:uid="{00000000-0005-0000-0000-000008090000}"/>
    <cellStyle name="Normal GHG Numbers (0.00) 3 3 3 2 4" xfId="2809" xr:uid="{00000000-0005-0000-0000-000009090000}"/>
    <cellStyle name="Normal GHG Numbers (0.00) 3 3 3 3" xfId="1747" xr:uid="{00000000-0005-0000-0000-00000A090000}"/>
    <cellStyle name="Normal GHG Numbers (0.00) 3 3 3 4" xfId="2185" xr:uid="{00000000-0005-0000-0000-00000B090000}"/>
    <cellStyle name="Normal GHG Numbers (0.00) 3 3 3 5" xfId="2595" xr:uid="{00000000-0005-0000-0000-00000C090000}"/>
    <cellStyle name="Normal GHG Numbers (0.00) 3 3 4" xfId="1061" xr:uid="{00000000-0005-0000-0000-00000D090000}"/>
    <cellStyle name="Normal GHG Numbers (0.00) 3 3 4 2" xfId="1276" xr:uid="{00000000-0005-0000-0000-00000E090000}"/>
    <cellStyle name="Normal GHG Numbers (0.00) 3 3 4 2 2" xfId="2072" xr:uid="{00000000-0005-0000-0000-00000F090000}"/>
    <cellStyle name="Normal GHG Numbers (0.00) 3 3 4 2 3" xfId="2518" xr:uid="{00000000-0005-0000-0000-000010090000}"/>
    <cellStyle name="Normal GHG Numbers (0.00) 3 3 4 2 4" xfId="2942" xr:uid="{00000000-0005-0000-0000-000011090000}"/>
    <cellStyle name="Normal GHG Numbers (0.00) 3 3 4 3" xfId="1872" xr:uid="{00000000-0005-0000-0000-000012090000}"/>
    <cellStyle name="Normal GHG Numbers (0.00) 3 3 4 4" xfId="2314" xr:uid="{00000000-0005-0000-0000-000013090000}"/>
    <cellStyle name="Normal GHG Numbers (0.00) 3 3 4 5" xfId="2728" xr:uid="{00000000-0005-0000-0000-000014090000}"/>
    <cellStyle name="Normal GHG Numbers (0.00) 3 3 5" xfId="1661" xr:uid="{00000000-0005-0000-0000-000015090000}"/>
    <cellStyle name="Normal GHG Numbers (0.00) 3 3 6" xfId="2130" xr:uid="{00000000-0005-0000-0000-000016090000}"/>
    <cellStyle name="Normal GHG Numbers (0.00) 3 3 7" xfId="1609" xr:uid="{00000000-0005-0000-0000-000017090000}"/>
    <cellStyle name="Normal GHG Numbers (0.00) 3 4" xfId="557" xr:uid="{00000000-0005-0000-0000-000018090000}"/>
    <cellStyle name="Normal GHG Numbers (0.00) 3 4 2" xfId="1576" xr:uid="{00000000-0005-0000-0000-000019090000}"/>
    <cellStyle name="Normal GHG Numbers (0.00) 3 4 3" xfId="2144" xr:uid="{00000000-0005-0000-0000-00001A090000}"/>
    <cellStyle name="Normal GHG Numbers (0.00) 3 5" xfId="1504" xr:uid="{00000000-0005-0000-0000-00001B090000}"/>
    <cellStyle name="Normal GHG Numbers (0.00) 3 6" xfId="1390" xr:uid="{00000000-0005-0000-0000-00001C090000}"/>
    <cellStyle name="Normal GHG Textfiels Bold" xfId="409" xr:uid="{00000000-0005-0000-0000-00001D090000}"/>
    <cellStyle name="Normal GHG Textfiels Bold 2" xfId="558" xr:uid="{00000000-0005-0000-0000-00001E090000}"/>
    <cellStyle name="Normal GHG Textfiels Bold 3" xfId="559" xr:uid="{00000000-0005-0000-0000-00001F090000}"/>
    <cellStyle name="Normal GHG Textfiels Bold 3 2" xfId="827" xr:uid="{00000000-0005-0000-0000-000020090000}"/>
    <cellStyle name="Normal GHG Textfiels Bold 3 2 2" xfId="916" xr:uid="{00000000-0005-0000-0000-000021090000}"/>
    <cellStyle name="Normal GHG Textfiels Bold 3 2 2 2" xfId="1131" xr:uid="{00000000-0005-0000-0000-000022090000}"/>
    <cellStyle name="Normal GHG Textfiels Bold 3 2 2 2 2" xfId="1935" xr:uid="{00000000-0005-0000-0000-000023090000}"/>
    <cellStyle name="Normal GHG Textfiels Bold 3 2 2 2 3" xfId="2376" xr:uid="{00000000-0005-0000-0000-000024090000}"/>
    <cellStyle name="Normal GHG Textfiels Bold 3 2 2 2 4" xfId="2797" xr:uid="{00000000-0005-0000-0000-000025090000}"/>
    <cellStyle name="Normal GHG Textfiels Bold 3 2 2 3" xfId="1735" xr:uid="{00000000-0005-0000-0000-000026090000}"/>
    <cellStyle name="Normal GHG Textfiels Bold 3 2 2 4" xfId="2173" xr:uid="{00000000-0005-0000-0000-000027090000}"/>
    <cellStyle name="Normal GHG Textfiels Bold 3 2 2 5" xfId="2583" xr:uid="{00000000-0005-0000-0000-000028090000}"/>
    <cellStyle name="Normal GHG Textfiels Bold 3 2 3" xfId="1114" xr:uid="{00000000-0005-0000-0000-000029090000}"/>
    <cellStyle name="Normal GHG Textfiels Bold 3 2 3 2" xfId="1918" xr:uid="{00000000-0005-0000-0000-00002A090000}"/>
    <cellStyle name="Normal GHG Textfiels Bold 3 2 3 3" xfId="2359" xr:uid="{00000000-0005-0000-0000-00002B090000}"/>
    <cellStyle name="Normal GHG Textfiels Bold 3 2 3 4" xfId="2780" xr:uid="{00000000-0005-0000-0000-00002C090000}"/>
    <cellStyle name="Normal GHG Textfiels Bold 3 2 4" xfId="1691" xr:uid="{00000000-0005-0000-0000-00002D090000}"/>
    <cellStyle name="Normal GHG Textfiels Bold 3 2 5" xfId="2136" xr:uid="{00000000-0005-0000-0000-00002E090000}"/>
    <cellStyle name="Normal GHG Textfiels Bold 3 3" xfId="758" xr:uid="{00000000-0005-0000-0000-00002F090000}"/>
    <cellStyle name="Normal GHG Textfiels Bold 3 3 2" xfId="1032" xr:uid="{00000000-0005-0000-0000-000030090000}"/>
    <cellStyle name="Normal GHG Textfiels Bold 3 3 2 2" xfId="1247" xr:uid="{00000000-0005-0000-0000-000031090000}"/>
    <cellStyle name="Normal GHG Textfiels Bold 3 3 2 2 2" xfId="2046" xr:uid="{00000000-0005-0000-0000-000032090000}"/>
    <cellStyle name="Normal GHG Textfiels Bold 3 3 2 2 3" xfId="2489" xr:uid="{00000000-0005-0000-0000-000033090000}"/>
    <cellStyle name="Normal GHG Textfiels Bold 3 3 2 2 4" xfId="2913" xr:uid="{00000000-0005-0000-0000-000034090000}"/>
    <cellStyle name="Normal GHG Textfiels Bold 3 3 2 3" xfId="1845" xr:uid="{00000000-0005-0000-0000-000035090000}"/>
    <cellStyle name="Normal GHG Textfiels Bold 3 3 2 4" xfId="2286" xr:uid="{00000000-0005-0000-0000-000036090000}"/>
    <cellStyle name="Normal GHG Textfiels Bold 3 3 2 5" xfId="2699" xr:uid="{00000000-0005-0000-0000-000037090000}"/>
    <cellStyle name="Normal GHG Textfiels Bold 3 3 3" xfId="975" xr:uid="{00000000-0005-0000-0000-000038090000}"/>
    <cellStyle name="Normal GHG Textfiels Bold 3 3 3 2" xfId="1190" xr:uid="{00000000-0005-0000-0000-000039090000}"/>
    <cellStyle name="Normal GHG Textfiels Bold 3 3 3 2 2" xfId="1991" xr:uid="{00000000-0005-0000-0000-00003A090000}"/>
    <cellStyle name="Normal GHG Textfiels Bold 3 3 3 2 3" xfId="2433" xr:uid="{00000000-0005-0000-0000-00003B090000}"/>
    <cellStyle name="Normal GHG Textfiels Bold 3 3 3 2 4" xfId="2856" xr:uid="{00000000-0005-0000-0000-00003C090000}"/>
    <cellStyle name="Normal GHG Textfiels Bold 3 3 3 3" xfId="1790" xr:uid="{00000000-0005-0000-0000-00003D090000}"/>
    <cellStyle name="Normal GHG Textfiels Bold 3 3 3 4" xfId="2230" xr:uid="{00000000-0005-0000-0000-00003E090000}"/>
    <cellStyle name="Normal GHG Textfiels Bold 3 3 3 5" xfId="2642" xr:uid="{00000000-0005-0000-0000-00003F090000}"/>
    <cellStyle name="Normal GHG Textfiels Bold 3 3 4" xfId="950" xr:uid="{00000000-0005-0000-0000-000040090000}"/>
    <cellStyle name="Normal GHG Textfiels Bold 3 3 4 2" xfId="1165" xr:uid="{00000000-0005-0000-0000-000041090000}"/>
    <cellStyle name="Normal GHG Textfiels Bold 3 3 4 2 2" xfId="1968" xr:uid="{00000000-0005-0000-0000-000042090000}"/>
    <cellStyle name="Normal GHG Textfiels Bold 3 3 4 2 3" xfId="2409" xr:uid="{00000000-0005-0000-0000-000043090000}"/>
    <cellStyle name="Normal GHG Textfiels Bold 3 3 4 2 4" xfId="2831" xr:uid="{00000000-0005-0000-0000-000044090000}"/>
    <cellStyle name="Normal GHG Textfiels Bold 3 3 4 3" xfId="1768" xr:uid="{00000000-0005-0000-0000-000045090000}"/>
    <cellStyle name="Normal GHG Textfiels Bold 3 3 4 4" xfId="2206" xr:uid="{00000000-0005-0000-0000-000046090000}"/>
    <cellStyle name="Normal GHG Textfiels Bold 3 3 4 5" xfId="2617" xr:uid="{00000000-0005-0000-0000-000047090000}"/>
    <cellStyle name="Normal GHG Textfiels Bold 3 3 5" xfId="1662" xr:uid="{00000000-0005-0000-0000-000048090000}"/>
    <cellStyle name="Normal GHG Textfiels Bold 3 3 6" xfId="2131" xr:uid="{00000000-0005-0000-0000-000049090000}"/>
    <cellStyle name="Normal GHG Textfiels Bold 3 3 7" xfId="2137" xr:uid="{00000000-0005-0000-0000-00004A090000}"/>
    <cellStyle name="Normal GHG Textfiels Bold 3 4" xfId="1577" xr:uid="{00000000-0005-0000-0000-00004B090000}"/>
    <cellStyle name="Normal GHG Textfiels Bold 3 5" xfId="1489" xr:uid="{00000000-0005-0000-0000-00004C090000}"/>
    <cellStyle name="Normal GHG whole table" xfId="416" xr:uid="{00000000-0005-0000-0000-00004D090000}"/>
    <cellStyle name="Normal GHG whole table 2" xfId="828" xr:uid="{00000000-0005-0000-0000-00004E090000}"/>
    <cellStyle name="Normal GHG whole table 2 2" xfId="971" xr:uid="{00000000-0005-0000-0000-00004F090000}"/>
    <cellStyle name="Normal GHG whole table 2 2 2" xfId="1186" xr:uid="{00000000-0005-0000-0000-000050090000}"/>
    <cellStyle name="Normal GHG whole table 2 2 2 2" xfId="1987" xr:uid="{00000000-0005-0000-0000-000051090000}"/>
    <cellStyle name="Normal GHG whole table 2 2 2 3" xfId="2429" xr:uid="{00000000-0005-0000-0000-000052090000}"/>
    <cellStyle name="Normal GHG whole table 2 2 2 4" xfId="2852" xr:uid="{00000000-0005-0000-0000-000053090000}"/>
    <cellStyle name="Normal GHG whole table 2 2 3" xfId="1786" xr:uid="{00000000-0005-0000-0000-000054090000}"/>
    <cellStyle name="Normal GHG whole table 2 2 4" xfId="2226" xr:uid="{00000000-0005-0000-0000-000055090000}"/>
    <cellStyle name="Normal GHG whole table 2 2 5" xfId="2638" xr:uid="{00000000-0005-0000-0000-000056090000}"/>
    <cellStyle name="Normal GHG whole table 2 3" xfId="1115" xr:uid="{00000000-0005-0000-0000-000057090000}"/>
    <cellStyle name="Normal GHG whole table 2 3 2" xfId="1919" xr:uid="{00000000-0005-0000-0000-000058090000}"/>
    <cellStyle name="Normal GHG whole table 2 3 3" xfId="2360" xr:uid="{00000000-0005-0000-0000-000059090000}"/>
    <cellStyle name="Normal GHG whole table 2 3 4" xfId="2781" xr:uid="{00000000-0005-0000-0000-00005A090000}"/>
    <cellStyle name="Normal GHG whole table 2 4" xfId="1692" xr:uid="{00000000-0005-0000-0000-00005B090000}"/>
    <cellStyle name="Normal GHG whole table 2 5" xfId="1384" xr:uid="{00000000-0005-0000-0000-00005C090000}"/>
    <cellStyle name="Normal GHG whole table 3" xfId="678" xr:uid="{00000000-0005-0000-0000-00005D090000}"/>
    <cellStyle name="Normal GHG whole table 3 2" xfId="1011" xr:uid="{00000000-0005-0000-0000-00005E090000}"/>
    <cellStyle name="Normal GHG whole table 3 2 2" xfId="1226" xr:uid="{00000000-0005-0000-0000-00005F090000}"/>
    <cellStyle name="Normal GHG whole table 3 2 2 2" xfId="2025" xr:uid="{00000000-0005-0000-0000-000060090000}"/>
    <cellStyle name="Normal GHG whole table 3 2 2 3" xfId="2468" xr:uid="{00000000-0005-0000-0000-000061090000}"/>
    <cellStyle name="Normal GHG whole table 3 2 2 4" xfId="2892" xr:uid="{00000000-0005-0000-0000-000062090000}"/>
    <cellStyle name="Normal GHG whole table 3 2 3" xfId="1824" xr:uid="{00000000-0005-0000-0000-000063090000}"/>
    <cellStyle name="Normal GHG whole table 3 2 4" xfId="2265" xr:uid="{00000000-0005-0000-0000-000064090000}"/>
    <cellStyle name="Normal GHG whole table 3 2 5" xfId="2678" xr:uid="{00000000-0005-0000-0000-000065090000}"/>
    <cellStyle name="Normal GHG whole table 3 3" xfId="932" xr:uid="{00000000-0005-0000-0000-000066090000}"/>
    <cellStyle name="Normal GHG whole table 3 3 2" xfId="1147" xr:uid="{00000000-0005-0000-0000-000067090000}"/>
    <cellStyle name="Normal GHG whole table 3 3 2 2" xfId="1951" xr:uid="{00000000-0005-0000-0000-000068090000}"/>
    <cellStyle name="Normal GHG whole table 3 3 2 3" xfId="2392" xr:uid="{00000000-0005-0000-0000-000069090000}"/>
    <cellStyle name="Normal GHG whole table 3 3 2 4" xfId="2813" xr:uid="{00000000-0005-0000-0000-00006A090000}"/>
    <cellStyle name="Normal GHG whole table 3 3 3" xfId="1751" xr:uid="{00000000-0005-0000-0000-00006B090000}"/>
    <cellStyle name="Normal GHG whole table 3 3 4" xfId="2189" xr:uid="{00000000-0005-0000-0000-00006C090000}"/>
    <cellStyle name="Normal GHG whole table 3 3 5" xfId="2599" xr:uid="{00000000-0005-0000-0000-00006D090000}"/>
    <cellStyle name="Normal GHG whole table 3 4" xfId="1019" xr:uid="{00000000-0005-0000-0000-00006E090000}"/>
    <cellStyle name="Normal GHG whole table 3 4 2" xfId="1234" xr:uid="{00000000-0005-0000-0000-00006F090000}"/>
    <cellStyle name="Normal GHG whole table 3 4 2 2" xfId="2033" xr:uid="{00000000-0005-0000-0000-000070090000}"/>
    <cellStyle name="Normal GHG whole table 3 4 2 3" xfId="2476" xr:uid="{00000000-0005-0000-0000-000071090000}"/>
    <cellStyle name="Normal GHG whole table 3 4 2 4" xfId="2900" xr:uid="{00000000-0005-0000-0000-000072090000}"/>
    <cellStyle name="Normal GHG whole table 3 4 3" xfId="1832" xr:uid="{00000000-0005-0000-0000-000073090000}"/>
    <cellStyle name="Normal GHG whole table 3 4 4" xfId="2273" xr:uid="{00000000-0005-0000-0000-000074090000}"/>
    <cellStyle name="Normal GHG whole table 3 4 5" xfId="2686" xr:uid="{00000000-0005-0000-0000-000075090000}"/>
    <cellStyle name="Normal GHG whole table 3 5" xfId="1627" xr:uid="{00000000-0005-0000-0000-000076090000}"/>
    <cellStyle name="Normal GHG whole table 3 6" xfId="1378" xr:uid="{00000000-0005-0000-0000-000077090000}"/>
    <cellStyle name="Normal GHG whole table 3 7" xfId="1637" xr:uid="{00000000-0005-0000-0000-000078090000}"/>
    <cellStyle name="Normal GHG whole table 4" xfId="469" xr:uid="{00000000-0005-0000-0000-000079090000}"/>
    <cellStyle name="Normal GHG whole table 4 2" xfId="1534" xr:uid="{00000000-0005-0000-0000-00007A090000}"/>
    <cellStyle name="Normal GHG whole table 4 3" xfId="2319" xr:uid="{00000000-0005-0000-0000-00007B090000}"/>
    <cellStyle name="Normal GHG whole table 5" xfId="1494" xr:uid="{00000000-0005-0000-0000-00007C090000}"/>
    <cellStyle name="Normal GHG whole table 6" xfId="2134" xr:uid="{00000000-0005-0000-0000-00007D090000}"/>
    <cellStyle name="Normal GHG-Shade" xfId="322" xr:uid="{00000000-0005-0000-0000-00007E090000}"/>
    <cellStyle name="Normal GHG-Shade 2" xfId="560" xr:uid="{00000000-0005-0000-0000-00007F090000}"/>
    <cellStyle name="Normal GHG-Shade 2 2" xfId="561" xr:uid="{00000000-0005-0000-0000-000080090000}"/>
    <cellStyle name="Normal GHG-Shade 2 3" xfId="562" xr:uid="{00000000-0005-0000-0000-000081090000}"/>
    <cellStyle name="Normal GHG-Shade 2 4" xfId="592" xr:uid="{00000000-0005-0000-0000-000082090000}"/>
    <cellStyle name="Normal GHG-Shade 2 5" xfId="759" xr:uid="{00000000-0005-0000-0000-000083090000}"/>
    <cellStyle name="Normal GHG-Shade 3" xfId="563" xr:uid="{00000000-0005-0000-0000-000084090000}"/>
    <cellStyle name="Normal GHG-Shade 3 2" xfId="564" xr:uid="{00000000-0005-0000-0000-000085090000}"/>
    <cellStyle name="Normal GHG-Shade 4" xfId="565" xr:uid="{00000000-0005-0000-0000-000086090000}"/>
    <cellStyle name="Normal GHG-Shade 4 2" xfId="829" xr:uid="{00000000-0005-0000-0000-000087090000}"/>
    <cellStyle name="Normal GHG-Shade 5" xfId="414" xr:uid="{00000000-0005-0000-0000-000088090000}"/>
    <cellStyle name="Normál_Munka1" xfId="426" xr:uid="{00000000-0005-0000-0000-00008A090000}"/>
    <cellStyle name="Normale" xfId="0" builtinId="0"/>
    <cellStyle name="Normale 10" xfId="92" xr:uid="{00000000-0005-0000-0000-00008D090000}"/>
    <cellStyle name="Normale 10 2" xfId="99" xr:uid="{00000000-0005-0000-0000-00008E090000}"/>
    <cellStyle name="Normale 11" xfId="102" xr:uid="{00000000-0005-0000-0000-00008F090000}"/>
    <cellStyle name="Normale 12" xfId="103" xr:uid="{00000000-0005-0000-0000-000090090000}"/>
    <cellStyle name="Normale 13" xfId="104" xr:uid="{00000000-0005-0000-0000-000091090000}"/>
    <cellStyle name="Normale 14" xfId="107" xr:uid="{00000000-0005-0000-0000-000092090000}"/>
    <cellStyle name="Normale 15" xfId="401" xr:uid="{00000000-0005-0000-0000-000093090000}"/>
    <cellStyle name="Normale 16" xfId="1330" xr:uid="{00000000-0005-0000-0000-000094090000}"/>
    <cellStyle name="Normale 17" xfId="1331" xr:uid="{00000000-0005-0000-0000-000095090000}"/>
    <cellStyle name="Normale 2" xfId="5" xr:uid="{00000000-0005-0000-0000-000096090000}"/>
    <cellStyle name="Normale 2 2" xfId="3" xr:uid="{00000000-0005-0000-0000-000097090000}"/>
    <cellStyle name="Normale 2 2 2" xfId="76" xr:uid="{00000000-0005-0000-0000-000098090000}"/>
    <cellStyle name="Normale 2 2 2 2" xfId="3003" xr:uid="{00000000-0005-0000-0000-000099090000}"/>
    <cellStyle name="Normale 2 2 2 3" xfId="3010" xr:uid="{00000000-0005-0000-0000-00009A090000}"/>
    <cellStyle name="Normale 2 2 3" xfId="7" xr:uid="{00000000-0005-0000-0000-00009B090000}"/>
    <cellStyle name="Normale 2 2 4" xfId="17" xr:uid="{00000000-0005-0000-0000-00009C090000}"/>
    <cellStyle name="Normale 2 2 5" xfId="3002" xr:uid="{00000000-0005-0000-0000-00009D090000}"/>
    <cellStyle name="Normale 2 3" xfId="106" xr:uid="{00000000-0005-0000-0000-00009E090000}"/>
    <cellStyle name="Normale 2 4" xfId="2996" xr:uid="{00000000-0005-0000-0000-00009F090000}"/>
    <cellStyle name="Normale 3" xfId="10" xr:uid="{00000000-0005-0000-0000-0000A0090000}"/>
    <cellStyle name="Normale 3 2" xfId="9" xr:uid="{00000000-0005-0000-0000-0000A1090000}"/>
    <cellStyle name="Normale 3 2 2" xfId="77" xr:uid="{00000000-0005-0000-0000-0000A2090000}"/>
    <cellStyle name="Normale 3 3" xfId="95" xr:uid="{00000000-0005-0000-0000-0000A3090000}"/>
    <cellStyle name="Normale 3 4" xfId="13" xr:uid="{00000000-0005-0000-0000-0000A4090000}"/>
    <cellStyle name="Normale 3 5" xfId="2999" xr:uid="{00000000-0005-0000-0000-0000A5090000}"/>
    <cellStyle name="Normale 4" xfId="6" xr:uid="{00000000-0005-0000-0000-0000A6090000}"/>
    <cellStyle name="Normale 4 2" xfId="78" xr:uid="{00000000-0005-0000-0000-0000A7090000}"/>
    <cellStyle name="Normale 4 2 2" xfId="3011" xr:uid="{00000000-0005-0000-0000-0000A8090000}"/>
    <cellStyle name="Normale 4 3" xfId="3012" xr:uid="{00000000-0005-0000-0000-0000A9090000}"/>
    <cellStyle name="Normale 5" xfId="15" xr:uid="{00000000-0005-0000-0000-0000AA090000}"/>
    <cellStyle name="Normale 5 2" xfId="79" xr:uid="{00000000-0005-0000-0000-0000AB090000}"/>
    <cellStyle name="Normale 5 3" xfId="3013" xr:uid="{00000000-0005-0000-0000-0000AC090000}"/>
    <cellStyle name="Normale 6" xfId="16" xr:uid="{00000000-0005-0000-0000-0000AD090000}"/>
    <cellStyle name="Normale 6 2" xfId="80" xr:uid="{00000000-0005-0000-0000-0000AE090000}"/>
    <cellStyle name="Normale 7" xfId="18" xr:uid="{00000000-0005-0000-0000-0000AF090000}"/>
    <cellStyle name="Normale 7 2" xfId="20" xr:uid="{00000000-0005-0000-0000-0000B0090000}"/>
    <cellStyle name="Normale 7 2 2" xfId="97" xr:uid="{00000000-0005-0000-0000-0000B1090000}"/>
    <cellStyle name="Normale 8" xfId="81" xr:uid="{00000000-0005-0000-0000-0000B2090000}"/>
    <cellStyle name="Normale 9" xfId="82" xr:uid="{00000000-0005-0000-0000-0000B3090000}"/>
    <cellStyle name="Nota 2" xfId="83" xr:uid="{00000000-0005-0000-0000-0000B4090000}"/>
    <cellStyle name="Nota 3" xfId="84" xr:uid="{00000000-0005-0000-0000-0000B5090000}"/>
    <cellStyle name="Note 2" xfId="323" xr:uid="{00000000-0005-0000-0000-0000B6090000}"/>
    <cellStyle name="Note 2 2" xfId="324" xr:uid="{00000000-0005-0000-0000-0000B7090000}"/>
    <cellStyle name="Note 2 2 2" xfId="325" xr:uid="{00000000-0005-0000-0000-0000B8090000}"/>
    <cellStyle name="Note 2 2 2 2" xfId="326" xr:uid="{00000000-0005-0000-0000-0000B9090000}"/>
    <cellStyle name="Note 2 2 2 2 2" xfId="1468" xr:uid="{00000000-0005-0000-0000-0000BA090000}"/>
    <cellStyle name="Note 2 2 2 2 3" xfId="1332" xr:uid="{00000000-0005-0000-0000-0000BB090000}"/>
    <cellStyle name="Note 2 2 2 2 4" xfId="1573" xr:uid="{00000000-0005-0000-0000-0000BC090000}"/>
    <cellStyle name="Note 2 2 2 3" xfId="327" xr:uid="{00000000-0005-0000-0000-0000BD090000}"/>
    <cellStyle name="Note 2 2 2 3 2" xfId="1469" xr:uid="{00000000-0005-0000-0000-0000BE090000}"/>
    <cellStyle name="Note 2 2 2 3 3" xfId="1445" xr:uid="{00000000-0005-0000-0000-0000BF090000}"/>
    <cellStyle name="Note 2 2 2 3 4" xfId="1363" xr:uid="{00000000-0005-0000-0000-0000C0090000}"/>
    <cellStyle name="Note 2 2 2 4" xfId="1169" xr:uid="{00000000-0005-0000-0000-0000C1090000}"/>
    <cellStyle name="Note 2 2 2 4 2" xfId="1970" xr:uid="{00000000-0005-0000-0000-0000C2090000}"/>
    <cellStyle name="Note 2 2 2 4 3" xfId="2413" xr:uid="{00000000-0005-0000-0000-0000C3090000}"/>
    <cellStyle name="Note 2 2 2 4 4" xfId="2835" xr:uid="{00000000-0005-0000-0000-0000C4090000}"/>
    <cellStyle name="Note 2 2 2 5" xfId="1467" xr:uid="{00000000-0005-0000-0000-0000C5090000}"/>
    <cellStyle name="Note 2 2 2 6" xfId="1334" xr:uid="{00000000-0005-0000-0000-0000C6090000}"/>
    <cellStyle name="Note 2 2 2 7" xfId="1572" xr:uid="{00000000-0005-0000-0000-0000C7090000}"/>
    <cellStyle name="Note 2 2 3" xfId="954" xr:uid="{00000000-0005-0000-0000-0000C8090000}"/>
    <cellStyle name="Note 2 2 3 2" xfId="1770" xr:uid="{00000000-0005-0000-0000-0000C9090000}"/>
    <cellStyle name="Note 2 2 3 3" xfId="2210" xr:uid="{00000000-0005-0000-0000-0000CA090000}"/>
    <cellStyle name="Note 2 2 3 4" xfId="2621" xr:uid="{00000000-0005-0000-0000-0000CB090000}"/>
    <cellStyle name="Note 2 2 4" xfId="1466" xr:uid="{00000000-0005-0000-0000-0000CC090000}"/>
    <cellStyle name="Note 2 2 5" xfId="1367" xr:uid="{00000000-0005-0000-0000-0000CD090000}"/>
    <cellStyle name="Note 2 2 6" xfId="1364" xr:uid="{00000000-0005-0000-0000-0000CE090000}"/>
    <cellStyle name="Note 2 3" xfId="328" xr:uid="{00000000-0005-0000-0000-0000CF090000}"/>
    <cellStyle name="Note 2 3 2" xfId="329" xr:uid="{00000000-0005-0000-0000-0000D0090000}"/>
    <cellStyle name="Note 2 3 2 2" xfId="1233" xr:uid="{00000000-0005-0000-0000-0000D1090000}"/>
    <cellStyle name="Note 2 3 2 2 2" xfId="2032" xr:uid="{00000000-0005-0000-0000-0000D2090000}"/>
    <cellStyle name="Note 2 3 2 2 3" xfId="2475" xr:uid="{00000000-0005-0000-0000-0000D3090000}"/>
    <cellStyle name="Note 2 3 2 2 4" xfId="2899" xr:uid="{00000000-0005-0000-0000-0000D4090000}"/>
    <cellStyle name="Note 2 3 2 3" xfId="1471" xr:uid="{00000000-0005-0000-0000-0000D5090000}"/>
    <cellStyle name="Note 2 3 2 4" xfId="1601" xr:uid="{00000000-0005-0000-0000-0000D6090000}"/>
    <cellStyle name="Note 2 3 2 5" xfId="1594" xr:uid="{00000000-0005-0000-0000-0000D7090000}"/>
    <cellStyle name="Note 2 3 3" xfId="330" xr:uid="{00000000-0005-0000-0000-0000D8090000}"/>
    <cellStyle name="Note 2 3 3 2" xfId="1472" xr:uid="{00000000-0005-0000-0000-0000D9090000}"/>
    <cellStyle name="Note 2 3 3 3" xfId="1571" xr:uid="{00000000-0005-0000-0000-0000DA090000}"/>
    <cellStyle name="Note 2 3 3 4" xfId="2148" xr:uid="{00000000-0005-0000-0000-0000DB090000}"/>
    <cellStyle name="Note 2 3 4" xfId="1018" xr:uid="{00000000-0005-0000-0000-0000DC090000}"/>
    <cellStyle name="Note 2 3 4 2" xfId="1831" xr:uid="{00000000-0005-0000-0000-0000DD090000}"/>
    <cellStyle name="Note 2 3 4 3" xfId="2272" xr:uid="{00000000-0005-0000-0000-0000DE090000}"/>
    <cellStyle name="Note 2 3 4 4" xfId="2685" xr:uid="{00000000-0005-0000-0000-0000DF090000}"/>
    <cellStyle name="Note 2 3 5" xfId="1470" xr:uid="{00000000-0005-0000-0000-0000E0090000}"/>
    <cellStyle name="Note 2 3 6" xfId="1664" xr:uid="{00000000-0005-0000-0000-0000E1090000}"/>
    <cellStyle name="Note 2 3 7" xfId="1733" xr:uid="{00000000-0005-0000-0000-0000E2090000}"/>
    <cellStyle name="Note 2 4" xfId="913" xr:uid="{00000000-0005-0000-0000-0000E3090000}"/>
    <cellStyle name="Note 2 4 2" xfId="1128" xr:uid="{00000000-0005-0000-0000-0000E4090000}"/>
    <cellStyle name="Note 2 4 2 2" xfId="1932" xr:uid="{00000000-0005-0000-0000-0000E5090000}"/>
    <cellStyle name="Note 2 4 2 3" xfId="2373" xr:uid="{00000000-0005-0000-0000-0000E6090000}"/>
    <cellStyle name="Note 2 4 2 4" xfId="2794" xr:uid="{00000000-0005-0000-0000-0000E7090000}"/>
    <cellStyle name="Note 2 4 3" xfId="1732" xr:uid="{00000000-0005-0000-0000-0000E8090000}"/>
    <cellStyle name="Note 2 4 4" xfId="2170" xr:uid="{00000000-0005-0000-0000-0000E9090000}"/>
    <cellStyle name="Note 2 4 5" xfId="2580" xr:uid="{00000000-0005-0000-0000-0000EA090000}"/>
    <cellStyle name="Note 2 5" xfId="1077" xr:uid="{00000000-0005-0000-0000-0000EB090000}"/>
    <cellStyle name="Note 2 5 2" xfId="1883" xr:uid="{00000000-0005-0000-0000-0000EC090000}"/>
    <cellStyle name="Note 2 5 3" xfId="2327" xr:uid="{00000000-0005-0000-0000-0000ED090000}"/>
    <cellStyle name="Note 2 5 4" xfId="2743" xr:uid="{00000000-0005-0000-0000-0000EE090000}"/>
    <cellStyle name="Note 2 6" xfId="566" xr:uid="{00000000-0005-0000-0000-0000EF090000}"/>
    <cellStyle name="Note 2 6 2" xfId="1578" xr:uid="{00000000-0005-0000-0000-0000F0090000}"/>
    <cellStyle name="Note 2 6 3" xfId="1592" xr:uid="{00000000-0005-0000-0000-0000F1090000}"/>
    <cellStyle name="Note 2 6 4" xfId="1607" xr:uid="{00000000-0005-0000-0000-0000F2090000}"/>
    <cellStyle name="Note 2 7" xfId="1465" xr:uid="{00000000-0005-0000-0000-0000F3090000}"/>
    <cellStyle name="Note 2 8" xfId="1335" xr:uid="{00000000-0005-0000-0000-0000F4090000}"/>
    <cellStyle name="Note 2 9" xfId="1602" xr:uid="{00000000-0005-0000-0000-0000F5090000}"/>
    <cellStyle name="Note 3" xfId="633" xr:uid="{00000000-0005-0000-0000-0000F6090000}"/>
    <cellStyle name="Note 3 2" xfId="982" xr:uid="{00000000-0005-0000-0000-0000F7090000}"/>
    <cellStyle name="Note 3 2 2" xfId="1197" xr:uid="{00000000-0005-0000-0000-0000F8090000}"/>
    <cellStyle name="Note 3 2 2 2" xfId="1998" xr:uid="{00000000-0005-0000-0000-0000F9090000}"/>
    <cellStyle name="Note 3 2 2 3" xfId="2440" xr:uid="{00000000-0005-0000-0000-0000FA090000}"/>
    <cellStyle name="Note 3 2 2 4" xfId="2863" xr:uid="{00000000-0005-0000-0000-0000FB090000}"/>
    <cellStyle name="Note 3 2 3" xfId="1797" xr:uid="{00000000-0005-0000-0000-0000FC090000}"/>
    <cellStyle name="Note 3 2 4" xfId="2237" xr:uid="{00000000-0005-0000-0000-0000FD090000}"/>
    <cellStyle name="Note 3 2 5" xfId="2649" xr:uid="{00000000-0005-0000-0000-0000FE090000}"/>
    <cellStyle name="Note 3 3" xfId="948" xr:uid="{00000000-0005-0000-0000-0000FF090000}"/>
    <cellStyle name="Note 3 3 2" xfId="1163" xr:uid="{00000000-0005-0000-0000-0000000A0000}"/>
    <cellStyle name="Note 3 3 2 2" xfId="1966" xr:uid="{00000000-0005-0000-0000-0000010A0000}"/>
    <cellStyle name="Note 3 3 2 3" xfId="2407" xr:uid="{00000000-0005-0000-0000-0000020A0000}"/>
    <cellStyle name="Note 3 3 2 4" xfId="2829" xr:uid="{00000000-0005-0000-0000-0000030A0000}"/>
    <cellStyle name="Note 3 3 3" xfId="1766" xr:uid="{00000000-0005-0000-0000-0000040A0000}"/>
    <cellStyle name="Note 3 3 4" xfId="2204" xr:uid="{00000000-0005-0000-0000-0000050A0000}"/>
    <cellStyle name="Note 3 3 5" xfId="2615" xr:uid="{00000000-0005-0000-0000-0000060A0000}"/>
    <cellStyle name="Note 3 4" xfId="966" xr:uid="{00000000-0005-0000-0000-0000070A0000}"/>
    <cellStyle name="Note 3 4 2" xfId="1181" xr:uid="{00000000-0005-0000-0000-0000080A0000}"/>
    <cellStyle name="Note 3 4 2 2" xfId="1982" xr:uid="{00000000-0005-0000-0000-0000090A0000}"/>
    <cellStyle name="Note 3 4 2 3" xfId="2425" xr:uid="{00000000-0005-0000-0000-00000A0A0000}"/>
    <cellStyle name="Note 3 4 2 4" xfId="2847" xr:uid="{00000000-0005-0000-0000-00000B0A0000}"/>
    <cellStyle name="Note 3 4 3" xfId="1782" xr:uid="{00000000-0005-0000-0000-00000C0A0000}"/>
    <cellStyle name="Note 3 4 4" xfId="2222" xr:uid="{00000000-0005-0000-0000-00000D0A0000}"/>
    <cellStyle name="Note 3 4 5" xfId="2633" xr:uid="{00000000-0005-0000-0000-00000E0A0000}"/>
    <cellStyle name="Note 3 5" xfId="1083" xr:uid="{00000000-0005-0000-0000-00000F0A0000}"/>
    <cellStyle name="Note 3 5 2" xfId="1889" xr:uid="{00000000-0005-0000-0000-0000100A0000}"/>
    <cellStyle name="Note 3 5 3" xfId="2333" xr:uid="{00000000-0005-0000-0000-0000110A0000}"/>
    <cellStyle name="Note 3 5 4" xfId="2749" xr:uid="{00000000-0005-0000-0000-0000120A0000}"/>
    <cellStyle name="Note 3 6" xfId="1604" xr:uid="{00000000-0005-0000-0000-0000130A0000}"/>
    <cellStyle name="Note 3 7" xfId="1388" xr:uid="{00000000-0005-0000-0000-0000140A0000}"/>
    <cellStyle name="Note 3 8" xfId="1548" xr:uid="{00000000-0005-0000-0000-0000150A0000}"/>
    <cellStyle name="Notiz" xfId="567" xr:uid="{00000000-0005-0000-0000-0000160A0000}"/>
    <cellStyle name="Notiz 2" xfId="955" xr:uid="{00000000-0005-0000-0000-0000170A0000}"/>
    <cellStyle name="Notiz 2 2" xfId="1170" xr:uid="{00000000-0005-0000-0000-0000180A0000}"/>
    <cellStyle name="Notiz 2 2 2" xfId="1971" xr:uid="{00000000-0005-0000-0000-0000190A0000}"/>
    <cellStyle name="Notiz 2 2 3" xfId="2414" xr:uid="{00000000-0005-0000-0000-00001A0A0000}"/>
    <cellStyle name="Notiz 2 2 4" xfId="2836" xr:uid="{00000000-0005-0000-0000-00001B0A0000}"/>
    <cellStyle name="Notiz 2 3" xfId="1771" xr:uid="{00000000-0005-0000-0000-00001C0A0000}"/>
    <cellStyle name="Notiz 2 4" xfId="2211" xr:uid="{00000000-0005-0000-0000-00001D0A0000}"/>
    <cellStyle name="Notiz 2 5" xfId="2622" xr:uid="{00000000-0005-0000-0000-00001E0A0000}"/>
    <cellStyle name="Notiz 3" xfId="1017" xr:uid="{00000000-0005-0000-0000-00001F0A0000}"/>
    <cellStyle name="Notiz 3 2" xfId="1232" xr:uid="{00000000-0005-0000-0000-0000200A0000}"/>
    <cellStyle name="Notiz 3 2 2" xfId="2031" xr:uid="{00000000-0005-0000-0000-0000210A0000}"/>
    <cellStyle name="Notiz 3 2 3" xfId="2474" xr:uid="{00000000-0005-0000-0000-0000220A0000}"/>
    <cellStyle name="Notiz 3 2 4" xfId="2898" xr:uid="{00000000-0005-0000-0000-0000230A0000}"/>
    <cellStyle name="Notiz 3 3" xfId="1830" xr:uid="{00000000-0005-0000-0000-0000240A0000}"/>
    <cellStyle name="Notiz 3 4" xfId="2271" xr:uid="{00000000-0005-0000-0000-0000250A0000}"/>
    <cellStyle name="Notiz 3 5" xfId="2684" xr:uid="{00000000-0005-0000-0000-0000260A0000}"/>
    <cellStyle name="Notiz 4" xfId="986" xr:uid="{00000000-0005-0000-0000-0000270A0000}"/>
    <cellStyle name="Notiz 4 2" xfId="1201" xr:uid="{00000000-0005-0000-0000-0000280A0000}"/>
    <cellStyle name="Notiz 4 2 2" xfId="2002" xr:uid="{00000000-0005-0000-0000-0000290A0000}"/>
    <cellStyle name="Notiz 4 2 3" xfId="2444" xr:uid="{00000000-0005-0000-0000-00002A0A0000}"/>
    <cellStyle name="Notiz 4 2 4" xfId="2867" xr:uid="{00000000-0005-0000-0000-00002B0A0000}"/>
    <cellStyle name="Notiz 4 3" xfId="1801" xr:uid="{00000000-0005-0000-0000-00002C0A0000}"/>
    <cellStyle name="Notiz 4 4" xfId="2241" xr:uid="{00000000-0005-0000-0000-00002D0A0000}"/>
    <cellStyle name="Notiz 4 5" xfId="2653" xr:uid="{00000000-0005-0000-0000-00002E0A0000}"/>
    <cellStyle name="Notiz 5" xfId="1078" xr:uid="{00000000-0005-0000-0000-00002F0A0000}"/>
    <cellStyle name="Notiz 5 2" xfId="1884" xr:uid="{00000000-0005-0000-0000-0000300A0000}"/>
    <cellStyle name="Notiz 5 3" xfId="2328" xr:uid="{00000000-0005-0000-0000-0000310A0000}"/>
    <cellStyle name="Notiz 5 4" xfId="2744" xr:uid="{00000000-0005-0000-0000-0000320A0000}"/>
    <cellStyle name="Notiz 6" xfId="1579" xr:uid="{00000000-0005-0000-0000-0000330A0000}"/>
    <cellStyle name="Notiz 7" xfId="1551" xr:uid="{00000000-0005-0000-0000-0000340A0000}"/>
    <cellStyle name="Notiz 8" xfId="1561" xr:uid="{00000000-0005-0000-0000-0000350A0000}"/>
    <cellStyle name="Output 2" xfId="85" xr:uid="{00000000-0005-0000-0000-0000360A0000}"/>
    <cellStyle name="Output 2 2" xfId="332" xr:uid="{00000000-0005-0000-0000-0000370A0000}"/>
    <cellStyle name="Output 2 2 2" xfId="333" xr:uid="{00000000-0005-0000-0000-0000380A0000}"/>
    <cellStyle name="Output 2 2 2 2" xfId="334" xr:uid="{00000000-0005-0000-0000-0000390A0000}"/>
    <cellStyle name="Output 2 2 2 2 2" xfId="1476" xr:uid="{00000000-0005-0000-0000-00003A0A0000}"/>
    <cellStyle name="Output 2 2 2 2 3" xfId="1585" xr:uid="{00000000-0005-0000-0000-00003B0A0000}"/>
    <cellStyle name="Output 2 2 2 2 4" xfId="1333" xr:uid="{00000000-0005-0000-0000-00003C0A0000}"/>
    <cellStyle name="Output 2 2 2 3" xfId="335" xr:uid="{00000000-0005-0000-0000-00003D0A0000}"/>
    <cellStyle name="Output 2 2 2 3 2" xfId="1477" xr:uid="{00000000-0005-0000-0000-00003E0A0000}"/>
    <cellStyle name="Output 2 2 2 3 3" xfId="1568" xr:uid="{00000000-0005-0000-0000-00003F0A0000}"/>
    <cellStyle name="Output 2 2 2 3 4" xfId="1448" xr:uid="{00000000-0005-0000-0000-0000400A0000}"/>
    <cellStyle name="Output 2 2 2 4" xfId="1171" xr:uid="{00000000-0005-0000-0000-0000410A0000}"/>
    <cellStyle name="Output 2 2 2 4 2" xfId="1972" xr:uid="{00000000-0005-0000-0000-0000420A0000}"/>
    <cellStyle name="Output 2 2 2 4 3" xfId="2415" xr:uid="{00000000-0005-0000-0000-0000430A0000}"/>
    <cellStyle name="Output 2 2 2 4 4" xfId="2837" xr:uid="{00000000-0005-0000-0000-0000440A0000}"/>
    <cellStyle name="Output 2 2 2 5" xfId="1475" xr:uid="{00000000-0005-0000-0000-0000450A0000}"/>
    <cellStyle name="Output 2 2 2 6" xfId="1655" xr:uid="{00000000-0005-0000-0000-0000460A0000}"/>
    <cellStyle name="Output 2 2 2 7" xfId="1447" xr:uid="{00000000-0005-0000-0000-0000470A0000}"/>
    <cellStyle name="Output 2 2 3" xfId="956" xr:uid="{00000000-0005-0000-0000-0000480A0000}"/>
    <cellStyle name="Output 2 2 3 2" xfId="1772" xr:uid="{00000000-0005-0000-0000-0000490A0000}"/>
    <cellStyle name="Output 2 2 3 3" xfId="2212" xr:uid="{00000000-0005-0000-0000-00004A0A0000}"/>
    <cellStyle name="Output 2 2 3 4" xfId="2623" xr:uid="{00000000-0005-0000-0000-00004B0A0000}"/>
    <cellStyle name="Output 2 2 4" xfId="1474" xr:uid="{00000000-0005-0000-0000-00004C0A0000}"/>
    <cellStyle name="Output 2 2 5" xfId="1570" xr:uid="{00000000-0005-0000-0000-00004D0A0000}"/>
    <cellStyle name="Output 2 2 6" xfId="1399" xr:uid="{00000000-0005-0000-0000-00004E0A0000}"/>
    <cellStyle name="Output 2 3" xfId="336" xr:uid="{00000000-0005-0000-0000-00004F0A0000}"/>
    <cellStyle name="Output 2 3 2" xfId="337" xr:uid="{00000000-0005-0000-0000-0000500A0000}"/>
    <cellStyle name="Output 2 3 2 2" xfId="1267" xr:uid="{00000000-0005-0000-0000-0000510A0000}"/>
    <cellStyle name="Output 2 3 2 2 2" xfId="2063" xr:uid="{00000000-0005-0000-0000-0000520A0000}"/>
    <cellStyle name="Output 2 3 2 2 3" xfId="2509" xr:uid="{00000000-0005-0000-0000-0000530A0000}"/>
    <cellStyle name="Output 2 3 2 2 4" xfId="2933" xr:uid="{00000000-0005-0000-0000-0000540A0000}"/>
    <cellStyle name="Output 2 3 2 3" xfId="1479" xr:uid="{00000000-0005-0000-0000-0000550A0000}"/>
    <cellStyle name="Output 2 3 2 4" xfId="1653" xr:uid="{00000000-0005-0000-0000-0000560A0000}"/>
    <cellStyle name="Output 2 3 2 5" xfId="1450" xr:uid="{00000000-0005-0000-0000-0000570A0000}"/>
    <cellStyle name="Output 2 3 3" xfId="338" xr:uid="{00000000-0005-0000-0000-0000580A0000}"/>
    <cellStyle name="Output 2 3 3 2" xfId="1480" xr:uid="{00000000-0005-0000-0000-0000590A0000}"/>
    <cellStyle name="Output 2 3 3 3" xfId="1487" xr:uid="{00000000-0005-0000-0000-00005A0A0000}"/>
    <cellStyle name="Output 2 3 3 4" xfId="1451" xr:uid="{00000000-0005-0000-0000-00005B0A0000}"/>
    <cellStyle name="Output 2 3 4" xfId="1052" xr:uid="{00000000-0005-0000-0000-00005C0A0000}"/>
    <cellStyle name="Output 2 3 4 2" xfId="1863" xr:uid="{00000000-0005-0000-0000-00005D0A0000}"/>
    <cellStyle name="Output 2 3 4 3" xfId="2305" xr:uid="{00000000-0005-0000-0000-00005E0A0000}"/>
    <cellStyle name="Output 2 3 4 4" xfId="2719" xr:uid="{00000000-0005-0000-0000-00005F0A0000}"/>
    <cellStyle name="Output 2 3 5" xfId="1478" xr:uid="{00000000-0005-0000-0000-0000600A0000}"/>
    <cellStyle name="Output 2 3 6" xfId="1492" xr:uid="{00000000-0005-0000-0000-0000610A0000}"/>
    <cellStyle name="Output 2 3 7" xfId="1449" xr:uid="{00000000-0005-0000-0000-0000620A0000}"/>
    <cellStyle name="Output 2 4" xfId="331" xr:uid="{00000000-0005-0000-0000-0000630A0000}"/>
    <cellStyle name="Output 2 4 2" xfId="1079" xr:uid="{00000000-0005-0000-0000-0000640A0000}"/>
    <cellStyle name="Output 2 4 2 2" xfId="1885" xr:uid="{00000000-0005-0000-0000-0000650A0000}"/>
    <cellStyle name="Output 2 4 2 3" xfId="2329" xr:uid="{00000000-0005-0000-0000-0000660A0000}"/>
    <cellStyle name="Output 2 4 2 4" xfId="2745" xr:uid="{00000000-0005-0000-0000-0000670A0000}"/>
    <cellStyle name="Output 2 4 3" xfId="1473" xr:uid="{00000000-0005-0000-0000-0000680A0000}"/>
    <cellStyle name="Output 2 4 4" xfId="1444" xr:uid="{00000000-0005-0000-0000-0000690A0000}"/>
    <cellStyle name="Output 2 4 5" xfId="1446" xr:uid="{00000000-0005-0000-0000-00006A0A0000}"/>
    <cellStyle name="Output 2 5" xfId="568" xr:uid="{00000000-0005-0000-0000-00006B0A0000}"/>
    <cellStyle name="Output 2 5 2" xfId="1580" xr:uid="{00000000-0005-0000-0000-00006C0A0000}"/>
    <cellStyle name="Output 2 5 3" xfId="1397" xr:uid="{00000000-0005-0000-0000-00006D0A0000}"/>
    <cellStyle name="Output 2 5 4" xfId="2142" xr:uid="{00000000-0005-0000-0000-00006E0A0000}"/>
    <cellStyle name="Output 3" xfId="399" xr:uid="{00000000-0005-0000-0000-00006F0A0000}"/>
    <cellStyle name="Output 3 2" xfId="983" xr:uid="{00000000-0005-0000-0000-0000700A0000}"/>
    <cellStyle name="Output 3 2 2" xfId="1198" xr:uid="{00000000-0005-0000-0000-0000710A0000}"/>
    <cellStyle name="Output 3 2 2 2" xfId="1999" xr:uid="{00000000-0005-0000-0000-0000720A0000}"/>
    <cellStyle name="Output 3 2 2 3" xfId="2441" xr:uid="{00000000-0005-0000-0000-0000730A0000}"/>
    <cellStyle name="Output 3 2 2 4" xfId="2864" xr:uid="{00000000-0005-0000-0000-0000740A0000}"/>
    <cellStyle name="Output 3 2 3" xfId="1798" xr:uid="{00000000-0005-0000-0000-0000750A0000}"/>
    <cellStyle name="Output 3 2 4" xfId="2238" xr:uid="{00000000-0005-0000-0000-0000760A0000}"/>
    <cellStyle name="Output 3 2 5" xfId="2650" xr:uid="{00000000-0005-0000-0000-0000770A0000}"/>
    <cellStyle name="Output 3 3" xfId="1034" xr:uid="{00000000-0005-0000-0000-0000780A0000}"/>
    <cellStyle name="Output 3 3 2" xfId="1249" xr:uid="{00000000-0005-0000-0000-0000790A0000}"/>
    <cellStyle name="Output 3 3 2 2" xfId="2047" xr:uid="{00000000-0005-0000-0000-00007A0A0000}"/>
    <cellStyle name="Output 3 3 2 3" xfId="2491" xr:uid="{00000000-0005-0000-0000-00007B0A0000}"/>
    <cellStyle name="Output 3 3 2 4" xfId="2915" xr:uid="{00000000-0005-0000-0000-00007C0A0000}"/>
    <cellStyle name="Output 3 3 3" xfId="1846" xr:uid="{00000000-0005-0000-0000-00007D0A0000}"/>
    <cellStyle name="Output 3 3 4" xfId="2288" xr:uid="{00000000-0005-0000-0000-00007E0A0000}"/>
    <cellStyle name="Output 3 3 5" xfId="2701" xr:uid="{00000000-0005-0000-0000-00007F0A0000}"/>
    <cellStyle name="Output 3 4" xfId="1084" xr:uid="{00000000-0005-0000-0000-0000800A0000}"/>
    <cellStyle name="Output 3 4 2" xfId="1890" xr:uid="{00000000-0005-0000-0000-0000810A0000}"/>
    <cellStyle name="Output 3 4 3" xfId="2334" xr:uid="{00000000-0005-0000-0000-0000820A0000}"/>
    <cellStyle name="Output 3 4 4" xfId="2750" xr:uid="{00000000-0005-0000-0000-0000830A0000}"/>
    <cellStyle name="Output 3 5" xfId="634" xr:uid="{00000000-0005-0000-0000-0000840A0000}"/>
    <cellStyle name="Output 3 5 2" xfId="1605" xr:uid="{00000000-0005-0000-0000-0000850A0000}"/>
    <cellStyle name="Output 3 5 3" xfId="1387" xr:uid="{00000000-0005-0000-0000-0000860A0000}"/>
    <cellStyle name="Output 3 5 4" xfId="1659" xr:uid="{00000000-0005-0000-0000-0000870A0000}"/>
    <cellStyle name="Pattern" xfId="569" xr:uid="{00000000-0005-0000-0000-0000880A0000}"/>
    <cellStyle name="Pattern 2" xfId="830" xr:uid="{00000000-0005-0000-0000-0000890A0000}"/>
    <cellStyle name="Pattern 2 2" xfId="970" xr:uid="{00000000-0005-0000-0000-00008A0A0000}"/>
    <cellStyle name="Pattern 2 2 2" xfId="1185" xr:uid="{00000000-0005-0000-0000-00008B0A0000}"/>
    <cellStyle name="Pattern 2 2 2 2" xfId="1986" xr:uid="{00000000-0005-0000-0000-00008C0A0000}"/>
    <cellStyle name="Pattern 2 2 2 3" xfId="2428" xr:uid="{00000000-0005-0000-0000-00008D0A0000}"/>
    <cellStyle name="Pattern 2 2 2 4" xfId="2851" xr:uid="{00000000-0005-0000-0000-00008E0A0000}"/>
    <cellStyle name="Pattern 2 2 3" xfId="1785" xr:uid="{00000000-0005-0000-0000-00008F0A0000}"/>
    <cellStyle name="Pattern 2 2 4" xfId="2225" xr:uid="{00000000-0005-0000-0000-0000900A0000}"/>
    <cellStyle name="Pattern 2 2 5" xfId="2637" xr:uid="{00000000-0005-0000-0000-0000910A0000}"/>
    <cellStyle name="Pattern 2 3" xfId="1116" xr:uid="{00000000-0005-0000-0000-0000920A0000}"/>
    <cellStyle name="Pattern 2 3 2" xfId="1920" xr:uid="{00000000-0005-0000-0000-0000930A0000}"/>
    <cellStyle name="Pattern 2 3 3" xfId="2361" xr:uid="{00000000-0005-0000-0000-0000940A0000}"/>
    <cellStyle name="Pattern 2 3 4" xfId="2782" xr:uid="{00000000-0005-0000-0000-0000950A0000}"/>
    <cellStyle name="Pattern 2 4" xfId="1693" xr:uid="{00000000-0005-0000-0000-0000960A0000}"/>
    <cellStyle name="Pattern 2 5" xfId="1385" xr:uid="{00000000-0005-0000-0000-0000970A0000}"/>
    <cellStyle name="Pattern 3" xfId="680" xr:uid="{00000000-0005-0000-0000-0000980A0000}"/>
    <cellStyle name="Pattern 3 2" xfId="1013" xr:uid="{00000000-0005-0000-0000-0000990A0000}"/>
    <cellStyle name="Pattern 3 2 2" xfId="1228" xr:uid="{00000000-0005-0000-0000-00009A0A0000}"/>
    <cellStyle name="Pattern 3 2 2 2" xfId="2027" xr:uid="{00000000-0005-0000-0000-00009B0A0000}"/>
    <cellStyle name="Pattern 3 2 2 3" xfId="2470" xr:uid="{00000000-0005-0000-0000-00009C0A0000}"/>
    <cellStyle name="Pattern 3 2 2 4" xfId="2894" xr:uid="{00000000-0005-0000-0000-00009D0A0000}"/>
    <cellStyle name="Pattern 3 2 3" xfId="1826" xr:uid="{00000000-0005-0000-0000-00009E0A0000}"/>
    <cellStyle name="Pattern 3 2 4" xfId="2267" xr:uid="{00000000-0005-0000-0000-00009F0A0000}"/>
    <cellStyle name="Pattern 3 2 5" xfId="2680" xr:uid="{00000000-0005-0000-0000-0000A00A0000}"/>
    <cellStyle name="Pattern 3 3" xfId="912" xr:uid="{00000000-0005-0000-0000-0000A10A0000}"/>
    <cellStyle name="Pattern 3 3 2" xfId="1127" xr:uid="{00000000-0005-0000-0000-0000A20A0000}"/>
    <cellStyle name="Pattern 3 3 2 2" xfId="1931" xr:uid="{00000000-0005-0000-0000-0000A30A0000}"/>
    <cellStyle name="Pattern 3 3 2 3" xfId="2372" xr:uid="{00000000-0005-0000-0000-0000A40A0000}"/>
    <cellStyle name="Pattern 3 3 2 4" xfId="2793" xr:uid="{00000000-0005-0000-0000-0000A50A0000}"/>
    <cellStyle name="Pattern 3 3 3" xfId="1731" xr:uid="{00000000-0005-0000-0000-0000A60A0000}"/>
    <cellStyle name="Pattern 3 3 4" xfId="2169" xr:uid="{00000000-0005-0000-0000-0000A70A0000}"/>
    <cellStyle name="Pattern 3 3 5" xfId="2579" xr:uid="{00000000-0005-0000-0000-0000A80A0000}"/>
    <cellStyle name="Pattern 3 4" xfId="1026" xr:uid="{00000000-0005-0000-0000-0000A90A0000}"/>
    <cellStyle name="Pattern 3 4 2" xfId="1241" xr:uid="{00000000-0005-0000-0000-0000AA0A0000}"/>
    <cellStyle name="Pattern 3 4 2 2" xfId="2040" xr:uid="{00000000-0005-0000-0000-0000AB0A0000}"/>
    <cellStyle name="Pattern 3 4 2 3" xfId="2483" xr:uid="{00000000-0005-0000-0000-0000AC0A0000}"/>
    <cellStyle name="Pattern 3 4 2 4" xfId="2907" xr:uid="{00000000-0005-0000-0000-0000AD0A0000}"/>
    <cellStyle name="Pattern 3 4 3" xfId="1839" xr:uid="{00000000-0005-0000-0000-0000AE0A0000}"/>
    <cellStyle name="Pattern 3 4 4" xfId="2280" xr:uid="{00000000-0005-0000-0000-0000AF0A0000}"/>
    <cellStyle name="Pattern 3 4 5" xfId="2693" xr:uid="{00000000-0005-0000-0000-0000B00A0000}"/>
    <cellStyle name="Pattern 3 5" xfId="1629" xr:uid="{00000000-0005-0000-0000-0000B10A0000}"/>
    <cellStyle name="Pattern 3 6" xfId="1376" xr:uid="{00000000-0005-0000-0000-0000B20A0000}"/>
    <cellStyle name="Pattern 3 7" xfId="1712" xr:uid="{00000000-0005-0000-0000-0000B30A0000}"/>
    <cellStyle name="Pattern 4" xfId="1581" xr:uid="{00000000-0005-0000-0000-0000B40A0000}"/>
    <cellStyle name="Pattern 5" xfId="2143" xr:uid="{00000000-0005-0000-0000-0000B50A0000}"/>
    <cellStyle name="Percent 10" xfId="339" xr:uid="{00000000-0005-0000-0000-0000B60A0000}"/>
    <cellStyle name="Percent 10 2" xfId="340" xr:uid="{00000000-0005-0000-0000-0000B70A0000}"/>
    <cellStyle name="Percent 10 3" xfId="341" xr:uid="{00000000-0005-0000-0000-0000B80A0000}"/>
    <cellStyle name="Percent 2" xfId="342" xr:uid="{00000000-0005-0000-0000-0000B90A0000}"/>
    <cellStyle name="Percent 2 2" xfId="343" xr:uid="{00000000-0005-0000-0000-0000BA0A0000}"/>
    <cellStyle name="Percent 2 2 2" xfId="831" xr:uid="{00000000-0005-0000-0000-0000BB0A0000}"/>
    <cellStyle name="Percent 2 3" xfId="344" xr:uid="{00000000-0005-0000-0000-0000BC0A0000}"/>
    <cellStyle name="Percent 2 4" xfId="570" xr:uid="{00000000-0005-0000-0000-0000BD0A0000}"/>
    <cellStyle name="Percent 3" xfId="345" xr:uid="{00000000-0005-0000-0000-0000BE0A0000}"/>
    <cellStyle name="Percent 4" xfId="346" xr:uid="{00000000-0005-0000-0000-0000BF0A0000}"/>
    <cellStyle name="Percent 5" xfId="347" xr:uid="{00000000-0005-0000-0000-0000C00A0000}"/>
    <cellStyle name="Percent 5 2" xfId="348" xr:uid="{00000000-0005-0000-0000-0000C10A0000}"/>
    <cellStyle name="Percent 6" xfId="349" xr:uid="{00000000-0005-0000-0000-0000C20A0000}"/>
    <cellStyle name="Percent 7" xfId="350" xr:uid="{00000000-0005-0000-0000-0000C30A0000}"/>
    <cellStyle name="Percent 8" xfId="351" xr:uid="{00000000-0005-0000-0000-0000C40A0000}"/>
    <cellStyle name="Percent 9" xfId="352" xr:uid="{00000000-0005-0000-0000-0000C50A0000}"/>
    <cellStyle name="Percentuale" xfId="2" builtinId="5"/>
    <cellStyle name="Percentuale 2" xfId="12" xr:uid="{00000000-0005-0000-0000-0000C70A0000}"/>
    <cellStyle name="Percentuale 2 2" xfId="2998" xr:uid="{00000000-0005-0000-0000-0000C80A0000}"/>
    <cellStyle name="Percentuale 3" xfId="19" xr:uid="{00000000-0005-0000-0000-0000C90A0000}"/>
    <cellStyle name="Percentuale 3 2" xfId="3001" xr:uid="{00000000-0005-0000-0000-0000CA0A0000}"/>
    <cellStyle name="Publication_style" xfId="353" xr:uid="{00000000-0005-0000-0000-0000CB0A0000}"/>
    <cellStyle name="Refdb standard" xfId="354" xr:uid="{00000000-0005-0000-0000-0000CC0A0000}"/>
    <cellStyle name="Refdb standard 2" xfId="355" xr:uid="{00000000-0005-0000-0000-0000CD0A0000}"/>
    <cellStyle name="RowLevel_1 2" xfId="477" xr:uid="{00000000-0005-0000-0000-0000CE0A0000}"/>
    <cellStyle name="Schlecht" xfId="571" xr:uid="{00000000-0005-0000-0000-0000CF0A0000}"/>
    <cellStyle name="Selection" xfId="400" xr:uid="{00000000-0005-0000-0000-0000D00A0000}"/>
    <cellStyle name="Shade" xfId="356" xr:uid="{00000000-0005-0000-0000-0000D10A0000}"/>
    <cellStyle name="Shade 2" xfId="357" xr:uid="{00000000-0005-0000-0000-0000D20A0000}"/>
    <cellStyle name="Shade 2 2" xfId="832" xr:uid="{00000000-0005-0000-0000-0000D30A0000}"/>
    <cellStyle name="Shade 2 2 2" xfId="915" xr:uid="{00000000-0005-0000-0000-0000D40A0000}"/>
    <cellStyle name="Shade 2 2 2 2" xfId="1130" xr:uid="{00000000-0005-0000-0000-0000D50A0000}"/>
    <cellStyle name="Shade 2 2 2 2 2" xfId="1934" xr:uid="{00000000-0005-0000-0000-0000D60A0000}"/>
    <cellStyle name="Shade 2 2 2 2 3" xfId="2375" xr:uid="{00000000-0005-0000-0000-0000D70A0000}"/>
    <cellStyle name="Shade 2 2 2 2 4" xfId="2796" xr:uid="{00000000-0005-0000-0000-0000D80A0000}"/>
    <cellStyle name="Shade 2 2 2 3" xfId="1734" xr:uid="{00000000-0005-0000-0000-0000D90A0000}"/>
    <cellStyle name="Shade 2 2 2 4" xfId="2172" xr:uid="{00000000-0005-0000-0000-0000DA0A0000}"/>
    <cellStyle name="Shade 2 2 2 5" xfId="2582" xr:uid="{00000000-0005-0000-0000-0000DB0A0000}"/>
    <cellStyle name="Shade 2 2 3" xfId="1118" xr:uid="{00000000-0005-0000-0000-0000DC0A0000}"/>
    <cellStyle name="Shade 2 2 3 2" xfId="1922" xr:uid="{00000000-0005-0000-0000-0000DD0A0000}"/>
    <cellStyle name="Shade 2 2 3 3" xfId="2363" xr:uid="{00000000-0005-0000-0000-0000DE0A0000}"/>
    <cellStyle name="Shade 2 2 3 4" xfId="2784" xr:uid="{00000000-0005-0000-0000-0000DF0A0000}"/>
    <cellStyle name="Shade 2 2 4" xfId="1694" xr:uid="{00000000-0005-0000-0000-0000E00A0000}"/>
    <cellStyle name="Shade 2 2 5" xfId="1427" xr:uid="{00000000-0005-0000-0000-0000E10A0000}"/>
    <cellStyle name="Shade 2 3" xfId="682" xr:uid="{00000000-0005-0000-0000-0000E20A0000}"/>
    <cellStyle name="Shade 2 3 2" xfId="1015" xr:uid="{00000000-0005-0000-0000-0000E30A0000}"/>
    <cellStyle name="Shade 2 3 2 2" xfId="1230" xr:uid="{00000000-0005-0000-0000-0000E40A0000}"/>
    <cellStyle name="Shade 2 3 2 2 2" xfId="2029" xr:uid="{00000000-0005-0000-0000-0000E50A0000}"/>
    <cellStyle name="Shade 2 3 2 2 3" xfId="2472" xr:uid="{00000000-0005-0000-0000-0000E60A0000}"/>
    <cellStyle name="Shade 2 3 2 2 4" xfId="2896" xr:uid="{00000000-0005-0000-0000-0000E70A0000}"/>
    <cellStyle name="Shade 2 3 2 3" xfId="1828" xr:uid="{00000000-0005-0000-0000-0000E80A0000}"/>
    <cellStyle name="Shade 2 3 2 4" xfId="2269" xr:uid="{00000000-0005-0000-0000-0000E90A0000}"/>
    <cellStyle name="Shade 2 3 2 5" xfId="2682" xr:uid="{00000000-0005-0000-0000-0000EA0A0000}"/>
    <cellStyle name="Shade 2 3 3" xfId="1044" xr:uid="{00000000-0005-0000-0000-0000EB0A0000}"/>
    <cellStyle name="Shade 2 3 3 2" xfId="1259" xr:uid="{00000000-0005-0000-0000-0000EC0A0000}"/>
    <cellStyle name="Shade 2 3 3 2 2" xfId="2057" xr:uid="{00000000-0005-0000-0000-0000ED0A0000}"/>
    <cellStyle name="Shade 2 3 3 2 3" xfId="2501" xr:uid="{00000000-0005-0000-0000-0000EE0A0000}"/>
    <cellStyle name="Shade 2 3 3 2 4" xfId="2925" xr:uid="{00000000-0005-0000-0000-0000EF0A0000}"/>
    <cellStyle name="Shade 2 3 3 3" xfId="1856" xr:uid="{00000000-0005-0000-0000-0000F00A0000}"/>
    <cellStyle name="Shade 2 3 3 4" xfId="2298" xr:uid="{00000000-0005-0000-0000-0000F10A0000}"/>
    <cellStyle name="Shade 2 3 3 5" xfId="2711" xr:uid="{00000000-0005-0000-0000-0000F20A0000}"/>
    <cellStyle name="Shade 2 3 4" xfId="958" xr:uid="{00000000-0005-0000-0000-0000F30A0000}"/>
    <cellStyle name="Shade 2 3 4 2" xfId="1173" xr:uid="{00000000-0005-0000-0000-0000F40A0000}"/>
    <cellStyle name="Shade 2 3 4 2 2" xfId="1974" xr:uid="{00000000-0005-0000-0000-0000F50A0000}"/>
    <cellStyle name="Shade 2 3 4 2 3" xfId="2417" xr:uid="{00000000-0005-0000-0000-0000F60A0000}"/>
    <cellStyle name="Shade 2 3 4 2 4" xfId="2839" xr:uid="{00000000-0005-0000-0000-0000F70A0000}"/>
    <cellStyle name="Shade 2 3 4 3" xfId="1774" xr:uid="{00000000-0005-0000-0000-0000F80A0000}"/>
    <cellStyle name="Shade 2 3 4 4" xfId="2214" xr:uid="{00000000-0005-0000-0000-0000F90A0000}"/>
    <cellStyle name="Shade 2 3 4 5" xfId="2625" xr:uid="{00000000-0005-0000-0000-0000FA0A0000}"/>
    <cellStyle name="Shade 2 3 5" xfId="1631" xr:uid="{00000000-0005-0000-0000-0000FB0A0000}"/>
    <cellStyle name="Shade 2 3 6" xfId="1588" xr:uid="{00000000-0005-0000-0000-0000FC0A0000}"/>
    <cellStyle name="Shade 2 3 7" xfId="1596" xr:uid="{00000000-0005-0000-0000-0000FD0A0000}"/>
    <cellStyle name="Shade 2 4" xfId="572" xr:uid="{00000000-0005-0000-0000-0000FE0A0000}"/>
    <cellStyle name="Shade 2 4 2" xfId="1582" xr:uid="{00000000-0005-0000-0000-0000FF0A0000}"/>
    <cellStyle name="Shade 2 4 3" xfId="1490" xr:uid="{00000000-0005-0000-0000-0000000B0000}"/>
    <cellStyle name="Shade 2 5" xfId="1482" xr:uid="{00000000-0005-0000-0000-0000010B0000}"/>
    <cellStyle name="Shade 2 6" xfId="1453" xr:uid="{00000000-0005-0000-0000-0000020B0000}"/>
    <cellStyle name="Shade 3" xfId="358" xr:uid="{00000000-0005-0000-0000-0000030B0000}"/>
    <cellStyle name="Shade 3 2" xfId="969" xr:uid="{00000000-0005-0000-0000-0000040B0000}"/>
    <cellStyle name="Shade 3 2 2" xfId="1184" xr:uid="{00000000-0005-0000-0000-0000050B0000}"/>
    <cellStyle name="Shade 3 2 2 2" xfId="1985" xr:uid="{00000000-0005-0000-0000-0000060B0000}"/>
    <cellStyle name="Shade 3 2 2 3" xfId="2427" xr:uid="{00000000-0005-0000-0000-0000070B0000}"/>
    <cellStyle name="Shade 3 2 2 4" xfId="2850" xr:uid="{00000000-0005-0000-0000-0000080B0000}"/>
    <cellStyle name="Shade 3 2 3" xfId="1784" xr:uid="{00000000-0005-0000-0000-0000090B0000}"/>
    <cellStyle name="Shade 3 2 4" xfId="2224" xr:uid="{00000000-0005-0000-0000-00000A0B0000}"/>
    <cellStyle name="Shade 3 2 5" xfId="2636" xr:uid="{00000000-0005-0000-0000-00000B0B0000}"/>
    <cellStyle name="Shade 3 3" xfId="1117" xr:uid="{00000000-0005-0000-0000-00000C0B0000}"/>
    <cellStyle name="Shade 3 3 2" xfId="1921" xr:uid="{00000000-0005-0000-0000-00000D0B0000}"/>
    <cellStyle name="Shade 3 3 3" xfId="2362" xr:uid="{00000000-0005-0000-0000-00000E0B0000}"/>
    <cellStyle name="Shade 3 3 4" xfId="2783" xr:uid="{00000000-0005-0000-0000-00000F0B0000}"/>
    <cellStyle name="Shade 3 4" xfId="1483" xr:uid="{00000000-0005-0000-0000-0000100B0000}"/>
    <cellStyle name="Shade 3 5" xfId="1454" xr:uid="{00000000-0005-0000-0000-0000110B0000}"/>
    <cellStyle name="Shade 4" xfId="681" xr:uid="{00000000-0005-0000-0000-0000120B0000}"/>
    <cellStyle name="Shade 4 2" xfId="442" xr:uid="{00000000-0005-0000-0000-0000130B0000}"/>
    <cellStyle name="Shade 4 2 2" xfId="1014" xr:uid="{00000000-0005-0000-0000-0000140B0000}"/>
    <cellStyle name="Shade 4 2 2 2" xfId="1827" xr:uid="{00000000-0005-0000-0000-0000150B0000}"/>
    <cellStyle name="Shade 4 2 2 3" xfId="2268" xr:uid="{00000000-0005-0000-0000-0000160B0000}"/>
    <cellStyle name="Shade 4 2 2 4" xfId="2681" xr:uid="{00000000-0005-0000-0000-0000170B0000}"/>
    <cellStyle name="Shade 4 2 3" xfId="1229" xr:uid="{00000000-0005-0000-0000-0000180B0000}"/>
    <cellStyle name="Shade 4 2 3 2" xfId="2028" xr:uid="{00000000-0005-0000-0000-0000190B0000}"/>
    <cellStyle name="Shade 4 2 3 3" xfId="2471" xr:uid="{00000000-0005-0000-0000-00001A0B0000}"/>
    <cellStyle name="Shade 4 2 3 4" xfId="2895" xr:uid="{00000000-0005-0000-0000-00001B0B0000}"/>
    <cellStyle name="Shade 4 2 4" xfId="1507" xr:uid="{00000000-0005-0000-0000-00001C0B0000}"/>
    <cellStyle name="Shade 4 2 5" xfId="1381" xr:uid="{00000000-0005-0000-0000-00001D0B0000}"/>
    <cellStyle name="Shade 4 3" xfId="1043" xr:uid="{00000000-0005-0000-0000-00001E0B0000}"/>
    <cellStyle name="Shade 4 3 2" xfId="1258" xr:uid="{00000000-0005-0000-0000-00001F0B0000}"/>
    <cellStyle name="Shade 4 3 2 2" xfId="2056" xr:uid="{00000000-0005-0000-0000-0000200B0000}"/>
    <cellStyle name="Shade 4 3 2 3" xfId="2500" xr:uid="{00000000-0005-0000-0000-0000210B0000}"/>
    <cellStyle name="Shade 4 3 2 4" xfId="2924" xr:uid="{00000000-0005-0000-0000-0000220B0000}"/>
    <cellStyle name="Shade 4 3 3" xfId="1855" xr:uid="{00000000-0005-0000-0000-0000230B0000}"/>
    <cellStyle name="Shade 4 3 4" xfId="2297" xr:uid="{00000000-0005-0000-0000-0000240B0000}"/>
    <cellStyle name="Shade 4 3 5" xfId="2710" xr:uid="{00000000-0005-0000-0000-0000250B0000}"/>
    <cellStyle name="Shade 4 4" xfId="905" xr:uid="{00000000-0005-0000-0000-0000260B0000}"/>
    <cellStyle name="Shade 4 4 2" xfId="1120" xr:uid="{00000000-0005-0000-0000-0000270B0000}"/>
    <cellStyle name="Shade 4 4 2 2" xfId="1924" xr:uid="{00000000-0005-0000-0000-0000280B0000}"/>
    <cellStyle name="Shade 4 4 2 3" xfId="2365" xr:uid="{00000000-0005-0000-0000-0000290B0000}"/>
    <cellStyle name="Shade 4 4 2 4" xfId="2786" xr:uid="{00000000-0005-0000-0000-00002A0B0000}"/>
    <cellStyle name="Shade 4 4 3" xfId="1724" xr:uid="{00000000-0005-0000-0000-00002B0B0000}"/>
    <cellStyle name="Shade 4 4 4" xfId="2162" xr:uid="{00000000-0005-0000-0000-00002C0B0000}"/>
    <cellStyle name="Shade 4 4 5" xfId="2572" xr:uid="{00000000-0005-0000-0000-00002D0B0000}"/>
    <cellStyle name="Shade 4 5" xfId="1630" xr:uid="{00000000-0005-0000-0000-00002E0B0000}"/>
    <cellStyle name="Shade 4 6" xfId="1375" xr:uid="{00000000-0005-0000-0000-00002F0B0000}"/>
    <cellStyle name="Shade 4 7" xfId="1549" xr:uid="{00000000-0005-0000-0000-0000300B0000}"/>
    <cellStyle name="Shade 5" xfId="476" xr:uid="{00000000-0005-0000-0000-0000310B0000}"/>
    <cellStyle name="Shade 5 2" xfId="1540" xr:uid="{00000000-0005-0000-0000-0000320B0000}"/>
    <cellStyle name="Shade 5 3" xfId="2207" xr:uid="{00000000-0005-0000-0000-0000330B0000}"/>
    <cellStyle name="Shade 6" xfId="1481" xr:uid="{00000000-0005-0000-0000-0000340B0000}"/>
    <cellStyle name="Shade 7" xfId="1452" xr:uid="{00000000-0005-0000-0000-0000350B0000}"/>
    <cellStyle name="Shade_B_border2" xfId="573" xr:uid="{00000000-0005-0000-0000-0000360B0000}"/>
    <cellStyle name="Source" xfId="359" xr:uid="{00000000-0005-0000-0000-0000370B0000}"/>
    <cellStyle name="Source Hed" xfId="360" xr:uid="{00000000-0005-0000-0000-0000380B0000}"/>
    <cellStyle name="Source Text" xfId="361" xr:uid="{00000000-0005-0000-0000-0000390B0000}"/>
    <cellStyle name="Standard 2" xfId="86" xr:uid="{00000000-0005-0000-0000-00003A0B0000}"/>
    <cellStyle name="Standard 2 2" xfId="793" xr:uid="{00000000-0005-0000-0000-00003B0B0000}"/>
    <cellStyle name="Standard 2 2 2" xfId="901" xr:uid="{00000000-0005-0000-0000-00003C0B0000}"/>
    <cellStyle name="Standard 2 3" xfId="900" xr:uid="{00000000-0005-0000-0000-00003D0B0000}"/>
    <cellStyle name="Standard 2 4" xfId="441" xr:uid="{00000000-0005-0000-0000-00003E0B0000}"/>
    <cellStyle name="Standard_E00seit45" xfId="362" xr:uid="{00000000-0005-0000-0000-00003F0B0000}"/>
    <cellStyle name="Style 2" xfId="363" xr:uid="{00000000-0005-0000-0000-0000400B0000}"/>
    <cellStyle name="Style 21" xfId="364" xr:uid="{00000000-0005-0000-0000-0000410B0000}"/>
    <cellStyle name="Style 21 2" xfId="365" xr:uid="{00000000-0005-0000-0000-0000420B0000}"/>
    <cellStyle name="Style 22" xfId="366" xr:uid="{00000000-0005-0000-0000-0000430B0000}"/>
    <cellStyle name="Style 22 2" xfId="367" xr:uid="{00000000-0005-0000-0000-0000440B0000}"/>
    <cellStyle name="Style 23" xfId="368" xr:uid="{00000000-0005-0000-0000-0000450B0000}"/>
    <cellStyle name="Style 23 2" xfId="369" xr:uid="{00000000-0005-0000-0000-0000460B0000}"/>
    <cellStyle name="Style 24" xfId="370" xr:uid="{00000000-0005-0000-0000-0000470B0000}"/>
    <cellStyle name="Style 24 2" xfId="371" xr:uid="{00000000-0005-0000-0000-0000480B0000}"/>
    <cellStyle name="Style 29" xfId="372" xr:uid="{00000000-0005-0000-0000-0000490B0000}"/>
    <cellStyle name="Style 29 2" xfId="373" xr:uid="{00000000-0005-0000-0000-00004A0B0000}"/>
    <cellStyle name="Style 30" xfId="374" xr:uid="{00000000-0005-0000-0000-00004B0B0000}"/>
    <cellStyle name="Style 30 2" xfId="375" xr:uid="{00000000-0005-0000-0000-00004C0B0000}"/>
    <cellStyle name="Style 31" xfId="376" xr:uid="{00000000-0005-0000-0000-00004D0B0000}"/>
    <cellStyle name="Style 31 2" xfId="377" xr:uid="{00000000-0005-0000-0000-00004E0B0000}"/>
    <cellStyle name="Style 32" xfId="378" xr:uid="{00000000-0005-0000-0000-00004F0B0000}"/>
    <cellStyle name="Style 32 2" xfId="379" xr:uid="{00000000-0005-0000-0000-0000500B0000}"/>
    <cellStyle name="Testo avviso 2" xfId="87" xr:uid="{00000000-0005-0000-0000-0000510B0000}"/>
    <cellStyle name="Testo descrittivo 2" xfId="88" xr:uid="{00000000-0005-0000-0000-0000520B0000}"/>
    <cellStyle name="Testo descrittivo 3" xfId="394" xr:uid="{00000000-0005-0000-0000-0000530B0000}"/>
    <cellStyle name="Title 2" xfId="380" xr:uid="{00000000-0005-0000-0000-0000540B0000}"/>
    <cellStyle name="Title 2 2" xfId="574" xr:uid="{00000000-0005-0000-0000-0000550B0000}"/>
    <cellStyle name="Title 3" xfId="635" xr:uid="{00000000-0005-0000-0000-0000560B0000}"/>
    <cellStyle name="Title-1" xfId="381" xr:uid="{00000000-0005-0000-0000-0000570B0000}"/>
    <cellStyle name="Title-2" xfId="382" xr:uid="{00000000-0005-0000-0000-0000580B0000}"/>
    <cellStyle name="Titre ligne" xfId="383" xr:uid="{00000000-0005-0000-0000-0000590B0000}"/>
    <cellStyle name="Total 2" xfId="384" xr:uid="{00000000-0005-0000-0000-00005A0B0000}"/>
    <cellStyle name="Total 2 2" xfId="385" xr:uid="{00000000-0005-0000-0000-00005B0B0000}"/>
    <cellStyle name="Total 2 2 2" xfId="1175" xr:uid="{00000000-0005-0000-0000-00005C0B0000}"/>
    <cellStyle name="Total 2 2 2 2" xfId="1976" xr:uid="{00000000-0005-0000-0000-00005D0B0000}"/>
    <cellStyle name="Total 2 2 2 3" xfId="2419" xr:uid="{00000000-0005-0000-0000-00005E0B0000}"/>
    <cellStyle name="Total 2 2 2 4" xfId="2841" xr:uid="{00000000-0005-0000-0000-00005F0B0000}"/>
    <cellStyle name="Total 2 2 3" xfId="960" xr:uid="{00000000-0005-0000-0000-0000600B0000}"/>
    <cellStyle name="Total 2 2 3 2" xfId="1776" xr:uid="{00000000-0005-0000-0000-0000610B0000}"/>
    <cellStyle name="Total 2 2 3 3" xfId="2216" xr:uid="{00000000-0005-0000-0000-0000620B0000}"/>
    <cellStyle name="Total 2 2 3 4" xfId="2627" xr:uid="{00000000-0005-0000-0000-0000630B0000}"/>
    <cellStyle name="Total 2 2 4" xfId="1486" xr:uid="{00000000-0005-0000-0000-0000640B0000}"/>
    <cellStyle name="Total 2 2 5" xfId="1429" xr:uid="{00000000-0005-0000-0000-0000650B0000}"/>
    <cellStyle name="Total 2 2 6" xfId="1456" xr:uid="{00000000-0005-0000-0000-0000660B0000}"/>
    <cellStyle name="Total 2 3" xfId="1021" xr:uid="{00000000-0005-0000-0000-0000670B0000}"/>
    <cellStyle name="Total 2 3 2" xfId="1236" xr:uid="{00000000-0005-0000-0000-0000680B0000}"/>
    <cellStyle name="Total 2 3 2 2" xfId="2035" xr:uid="{00000000-0005-0000-0000-0000690B0000}"/>
    <cellStyle name="Total 2 3 2 3" xfId="2478" xr:uid="{00000000-0005-0000-0000-00006A0B0000}"/>
    <cellStyle name="Total 2 3 2 4" xfId="2902" xr:uid="{00000000-0005-0000-0000-00006B0B0000}"/>
    <cellStyle name="Total 2 3 3" xfId="1834" xr:uid="{00000000-0005-0000-0000-00006C0B0000}"/>
    <cellStyle name="Total 2 3 4" xfId="2275" xr:uid="{00000000-0005-0000-0000-00006D0B0000}"/>
    <cellStyle name="Total 2 3 5" xfId="2688" xr:uid="{00000000-0005-0000-0000-00006E0B0000}"/>
    <cellStyle name="Total 2 4" xfId="909" xr:uid="{00000000-0005-0000-0000-00006F0B0000}"/>
    <cellStyle name="Total 2 4 2" xfId="1124" xr:uid="{00000000-0005-0000-0000-0000700B0000}"/>
    <cellStyle name="Total 2 4 2 2" xfId="1928" xr:uid="{00000000-0005-0000-0000-0000710B0000}"/>
    <cellStyle name="Total 2 4 2 3" xfId="2369" xr:uid="{00000000-0005-0000-0000-0000720B0000}"/>
    <cellStyle name="Total 2 4 2 4" xfId="2790" xr:uid="{00000000-0005-0000-0000-0000730B0000}"/>
    <cellStyle name="Total 2 4 3" xfId="1728" xr:uid="{00000000-0005-0000-0000-0000740B0000}"/>
    <cellStyle name="Total 2 4 4" xfId="2166" xr:uid="{00000000-0005-0000-0000-0000750B0000}"/>
    <cellStyle name="Total 2 4 5" xfId="2576" xr:uid="{00000000-0005-0000-0000-0000760B0000}"/>
    <cellStyle name="Total 2 5" xfId="1080" xr:uid="{00000000-0005-0000-0000-0000770B0000}"/>
    <cellStyle name="Total 2 5 2" xfId="1886" xr:uid="{00000000-0005-0000-0000-0000780B0000}"/>
    <cellStyle name="Total 2 5 3" xfId="2330" xr:uid="{00000000-0005-0000-0000-0000790B0000}"/>
    <cellStyle name="Total 2 5 4" xfId="2746" xr:uid="{00000000-0005-0000-0000-00007A0B0000}"/>
    <cellStyle name="Total 2 6" xfId="575" xr:uid="{00000000-0005-0000-0000-00007B0B0000}"/>
    <cellStyle name="Total 2 6 2" xfId="1583" xr:uid="{00000000-0005-0000-0000-00007C0B0000}"/>
    <cellStyle name="Total 2 6 3" xfId="1396" xr:uid="{00000000-0005-0000-0000-00007D0B0000}"/>
    <cellStyle name="Total 2 6 4" xfId="1402" xr:uid="{00000000-0005-0000-0000-00007E0B0000}"/>
    <cellStyle name="Total 2 7" xfId="1485" xr:uid="{00000000-0005-0000-0000-00007F0B0000}"/>
    <cellStyle name="Total 2 8" xfId="1430" xr:uid="{00000000-0005-0000-0000-0000800B0000}"/>
    <cellStyle name="Total 2 9" xfId="1484" xr:uid="{00000000-0005-0000-0000-0000810B0000}"/>
    <cellStyle name="Total 3" xfId="636" xr:uid="{00000000-0005-0000-0000-0000820B0000}"/>
    <cellStyle name="Total 3 2" xfId="984" xr:uid="{00000000-0005-0000-0000-0000830B0000}"/>
    <cellStyle name="Total 3 2 2" xfId="1199" xr:uid="{00000000-0005-0000-0000-0000840B0000}"/>
    <cellStyle name="Total 3 2 2 2" xfId="2000" xr:uid="{00000000-0005-0000-0000-0000850B0000}"/>
    <cellStyle name="Total 3 2 2 3" xfId="2442" xr:uid="{00000000-0005-0000-0000-0000860B0000}"/>
    <cellStyle name="Total 3 2 2 4" xfId="2865" xr:uid="{00000000-0005-0000-0000-0000870B0000}"/>
    <cellStyle name="Total 3 2 3" xfId="1799" xr:uid="{00000000-0005-0000-0000-0000880B0000}"/>
    <cellStyle name="Total 3 2 4" xfId="2239" xr:uid="{00000000-0005-0000-0000-0000890B0000}"/>
    <cellStyle name="Total 3 2 5" xfId="2651" xr:uid="{00000000-0005-0000-0000-00008A0B0000}"/>
    <cellStyle name="Total 3 3" xfId="947" xr:uid="{00000000-0005-0000-0000-00008B0B0000}"/>
    <cellStyle name="Total 3 3 2" xfId="1162" xr:uid="{00000000-0005-0000-0000-00008C0B0000}"/>
    <cellStyle name="Total 3 3 2 2" xfId="1965" xr:uid="{00000000-0005-0000-0000-00008D0B0000}"/>
    <cellStyle name="Total 3 3 2 3" xfId="2406" xr:uid="{00000000-0005-0000-0000-00008E0B0000}"/>
    <cellStyle name="Total 3 3 2 4" xfId="2828" xr:uid="{00000000-0005-0000-0000-00008F0B0000}"/>
    <cellStyle name="Total 3 3 3" xfId="1765" xr:uid="{00000000-0005-0000-0000-0000900B0000}"/>
    <cellStyle name="Total 3 3 4" xfId="2203" xr:uid="{00000000-0005-0000-0000-0000910B0000}"/>
    <cellStyle name="Total 3 3 5" xfId="2614" xr:uid="{00000000-0005-0000-0000-0000920B0000}"/>
    <cellStyle name="Total 3 4" xfId="988" xr:uid="{00000000-0005-0000-0000-0000930B0000}"/>
    <cellStyle name="Total 3 4 2" xfId="1203" xr:uid="{00000000-0005-0000-0000-0000940B0000}"/>
    <cellStyle name="Total 3 4 2 2" xfId="2004" xr:uid="{00000000-0005-0000-0000-0000950B0000}"/>
    <cellStyle name="Total 3 4 2 3" xfId="2446" xr:uid="{00000000-0005-0000-0000-0000960B0000}"/>
    <cellStyle name="Total 3 4 2 4" xfId="2869" xr:uid="{00000000-0005-0000-0000-0000970B0000}"/>
    <cellStyle name="Total 3 4 3" xfId="1803" xr:uid="{00000000-0005-0000-0000-0000980B0000}"/>
    <cellStyle name="Total 3 4 4" xfId="2243" xr:uid="{00000000-0005-0000-0000-0000990B0000}"/>
    <cellStyle name="Total 3 4 5" xfId="2655" xr:uid="{00000000-0005-0000-0000-00009A0B0000}"/>
    <cellStyle name="Total 3 5" xfId="1085" xr:uid="{00000000-0005-0000-0000-00009B0B0000}"/>
    <cellStyle name="Total 3 5 2" xfId="1891" xr:uid="{00000000-0005-0000-0000-00009C0B0000}"/>
    <cellStyle name="Total 3 5 3" xfId="2335" xr:uid="{00000000-0005-0000-0000-00009D0B0000}"/>
    <cellStyle name="Total 3 5 4" xfId="2751" xr:uid="{00000000-0005-0000-0000-00009E0B0000}"/>
    <cellStyle name="Total 3 6" xfId="1606" xr:uid="{00000000-0005-0000-0000-00009F0B0000}"/>
    <cellStyle name="Total 3 7" xfId="1386" xr:uid="{00000000-0005-0000-0000-0000A00B0000}"/>
    <cellStyle name="Total 3 8" xfId="1688" xr:uid="{00000000-0005-0000-0000-0000A10B0000}"/>
    <cellStyle name="Total intermediaire" xfId="386" xr:uid="{00000000-0005-0000-0000-0000A20B0000}"/>
    <cellStyle name="Totale 2" xfId="89" xr:uid="{00000000-0005-0000-0000-0000A30B0000}"/>
    <cellStyle name="Tusenskille [0]_rob4-mon.xls Diagram 1" xfId="387" xr:uid="{00000000-0005-0000-0000-0000A40B0000}"/>
    <cellStyle name="Tusenskille_rob4-mon.xls Diagram 1" xfId="388" xr:uid="{00000000-0005-0000-0000-0000A50B0000}"/>
    <cellStyle name="Überschrift" xfId="576" xr:uid="{00000000-0005-0000-0000-0000A60B0000}"/>
    <cellStyle name="Überschrift 1" xfId="577" xr:uid="{00000000-0005-0000-0000-0000A70B0000}"/>
    <cellStyle name="Überschrift 2" xfId="578" xr:uid="{00000000-0005-0000-0000-0000A80B0000}"/>
    <cellStyle name="Überschrift 3" xfId="579" xr:uid="{00000000-0005-0000-0000-0000A90B0000}"/>
    <cellStyle name="Überschrift 4" xfId="580" xr:uid="{00000000-0005-0000-0000-0000AA0B0000}"/>
    <cellStyle name="Valore non valido 2" xfId="90" xr:uid="{00000000-0005-0000-0000-0000AB0B0000}"/>
    <cellStyle name="Valore valido 2" xfId="91" xr:uid="{00000000-0005-0000-0000-0000AC0B0000}"/>
    <cellStyle name="Valuta" xfId="8" builtinId="4"/>
    <cellStyle name="Valuta 2" xfId="105" xr:uid="{00000000-0005-0000-0000-0000AE0B0000}"/>
    <cellStyle name="Valuta 2 2" xfId="2997" xr:uid="{00000000-0005-0000-0000-0000AF0B0000}"/>
    <cellStyle name="Valuta 2 3" xfId="3018" xr:uid="{00000000-0005-0000-0000-0000B00B0000}"/>
    <cellStyle name="Valuta 3" xfId="3000" xr:uid="{00000000-0005-0000-0000-0000B10B0000}"/>
    <cellStyle name="Valuta 4" xfId="2995" xr:uid="{00000000-0005-0000-0000-0000B20B0000}"/>
    <cellStyle name="Verknüpfte Zelle" xfId="581" xr:uid="{00000000-0005-0000-0000-0000B30B0000}"/>
    <cellStyle name="Währung [0]_Excel2" xfId="389" xr:uid="{00000000-0005-0000-0000-0000B40B0000}"/>
    <cellStyle name="Währung_Excel2" xfId="390" xr:uid="{00000000-0005-0000-0000-0000B50B0000}"/>
    <cellStyle name="Warnender Text" xfId="2977" hidden="1" xr:uid="{00000000-0005-0000-0000-0000B60B0000}"/>
    <cellStyle name="Warnender Text" xfId="1312" hidden="1" xr:uid="{00000000-0005-0000-0000-0000B70B0000}"/>
    <cellStyle name="Warnender Text" xfId="2551" hidden="1" xr:uid="{00000000-0005-0000-0000-0000B80B0000}"/>
    <cellStyle name="Warnender Text" xfId="1497" hidden="1" xr:uid="{00000000-0005-0000-0000-0000B90B0000}"/>
    <cellStyle name="Warnender Text" xfId="1287" hidden="1" xr:uid="{00000000-0005-0000-0000-0000BA0B0000}"/>
    <cellStyle name="Warnender Text" xfId="1362" hidden="1" xr:uid="{00000000-0005-0000-0000-0000BB0B0000}"/>
    <cellStyle name="Warnender Text" xfId="1511" hidden="1" xr:uid="{00000000-0005-0000-0000-0000BC0B0000}"/>
    <cellStyle name="Warnender Text" xfId="2081" hidden="1" xr:uid="{00000000-0005-0000-0000-0000BD0B0000}"/>
    <cellStyle name="Warnender Text" xfId="2106" hidden="1" xr:uid="{00000000-0005-0000-0000-0000BE0B0000}"/>
    <cellStyle name="Warnender Text" xfId="2952" hidden="1" xr:uid="{00000000-0005-0000-0000-0000BF0B0000}"/>
    <cellStyle name="Warnender Text" xfId="2526" hidden="1" xr:uid="{00000000-0005-0000-0000-0000C00B0000}"/>
    <cellStyle name="Warnender Text" xfId="446" hidden="1" xr:uid="{00000000-0005-0000-0000-0000C10B0000}"/>
    <cellStyle name="Warnender Text 2" xfId="792" xr:uid="{00000000-0005-0000-0000-0000C20B0000}"/>
    <cellStyle name="Warnender Text 3" xfId="684" xr:uid="{00000000-0005-0000-0000-0000C30B0000}"/>
    <cellStyle name="Warning Text 2" xfId="391" xr:uid="{00000000-0005-0000-0000-0000C40B0000}"/>
    <cellStyle name="Warning Text 2 2" xfId="582" xr:uid="{00000000-0005-0000-0000-0000C50B0000}"/>
    <cellStyle name="Warning Text 3" xfId="637" xr:uid="{00000000-0005-0000-0000-0000C60B0000}"/>
    <cellStyle name="Year" xfId="392" xr:uid="{00000000-0005-0000-0000-0000C70B0000}"/>
    <cellStyle name="Zelle überprüfen" xfId="583" xr:uid="{00000000-0005-0000-0000-0000C80B0000}"/>
    <cellStyle name="Гиперссылка" xfId="584" xr:uid="{00000000-0005-0000-0000-0000C90B0000}"/>
    <cellStyle name="Гиперссылка 2" xfId="585" xr:uid="{00000000-0005-0000-0000-0000CA0B0000}"/>
    <cellStyle name="Гиперссылка 3" xfId="593" xr:uid="{00000000-0005-0000-0000-0000CB0B0000}"/>
    <cellStyle name="Гиперссылка 4" xfId="767" xr:uid="{00000000-0005-0000-0000-0000CC0B0000}"/>
    <cellStyle name="Обычный_2++" xfId="431" xr:uid="{00000000-0005-0000-0000-0000CD0B0000}"/>
  </cellStyles>
  <dxfs count="0"/>
  <tableStyles count="0" defaultTableStyle="TableStyleMedium2" defaultPivotStyle="PivotStyleLight16"/>
  <colors>
    <mruColors>
      <color rgb="FF006666"/>
      <color rgb="FFF3F5F7"/>
      <color rgb="FFFCE4D6"/>
      <color rgb="FFDC00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1755987</xdr:colOff>
      <xdr:row>0</xdr:row>
      <xdr:rowOff>106679</xdr:rowOff>
    </xdr:from>
    <xdr:to>
      <xdr:col>7</xdr:col>
      <xdr:colOff>271780</xdr:colOff>
      <xdr:row>0</xdr:row>
      <xdr:rowOff>655320</xdr:rowOff>
    </xdr:to>
    <xdr:sp macro="" textlink="">
      <xdr:nvSpPr>
        <xdr:cNvPr id="2" name="CasellaDiTesto 1">
          <a:extLst>
            <a:ext uri="{FF2B5EF4-FFF2-40B4-BE49-F238E27FC236}">
              <a16:creationId xmlns:a16="http://schemas.microsoft.com/office/drawing/2014/main" id="{00000000-0008-0000-0000-000002000000}"/>
            </a:ext>
          </a:extLst>
        </xdr:cNvPr>
        <xdr:cNvSpPr txBox="1"/>
      </xdr:nvSpPr>
      <xdr:spPr>
        <a:xfrm>
          <a:off x="1755987" y="106679"/>
          <a:ext cx="11881273" cy="5486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latin typeface="+mn-lt"/>
              <a:ea typeface="+mn-ea"/>
              <a:cs typeface="+mn-cs"/>
            </a:rPr>
            <a:t>ANNEX:</a:t>
          </a:r>
          <a:r>
            <a:rPr lang="en-GB" sz="1100" b="1" baseline="0">
              <a:solidFill>
                <a:schemeClr val="dk1"/>
              </a:solidFill>
              <a:latin typeface="+mn-lt"/>
              <a:ea typeface="+mn-ea"/>
              <a:cs typeface="+mn-cs"/>
            </a:rPr>
            <a:t> </a:t>
          </a:r>
          <a:r>
            <a:rPr lang="en-GB" sz="1100" b="1">
              <a:solidFill>
                <a:schemeClr val="dk1"/>
              </a:solidFill>
              <a:latin typeface="+mn-lt"/>
              <a:ea typeface="+mn-ea"/>
              <a:cs typeface="+mn-cs"/>
            </a:rPr>
            <a:t>TABLES OF PERFORMANCE INDICATORS </a:t>
          </a:r>
          <a:r>
            <a:rPr lang="it-IT" sz="1100" b="1">
              <a:solidFill>
                <a:schemeClr val="tx1"/>
              </a:solidFill>
              <a:effectLst/>
              <a:latin typeface="+mn-lt"/>
              <a:ea typeface="+mn-ea"/>
              <a:cs typeface="+mn-cs"/>
            </a:rPr>
            <a:t> </a:t>
          </a:r>
          <a:r>
            <a:rPr lang="it-IT" sz="1100" b="1">
              <a:solidFill>
                <a:schemeClr val="dk1"/>
              </a:solidFill>
              <a:effectLst/>
              <a:latin typeface="+mn-lt"/>
              <a:ea typeface="+mn-ea"/>
              <a:cs typeface="+mn-cs"/>
            </a:rPr>
            <a:t>						</a:t>
          </a:r>
          <a:r>
            <a:rPr lang="it-IT" sz="1200" b="1">
              <a:solidFill>
                <a:schemeClr val="tx2"/>
              </a:solidFill>
            </a:rPr>
            <a:t>2023 SUSTAINABILITY REPORT </a:t>
          </a:r>
        </a:p>
      </xdr:txBody>
    </xdr:sp>
    <xdr:clientData/>
  </xdr:twoCellAnchor>
  <xdr:twoCellAnchor>
    <xdr:from>
      <xdr:col>0</xdr:col>
      <xdr:colOff>1583267</xdr:colOff>
      <xdr:row>0</xdr:row>
      <xdr:rowOff>491063</xdr:rowOff>
    </xdr:from>
    <xdr:to>
      <xdr:col>6</xdr:col>
      <xdr:colOff>1151467</xdr:colOff>
      <xdr:row>0</xdr:row>
      <xdr:rowOff>491063</xdr:rowOff>
    </xdr:to>
    <xdr:cxnSp macro="">
      <xdr:nvCxnSpPr>
        <xdr:cNvPr id="5" name="Connettore diritto 4">
          <a:extLst>
            <a:ext uri="{FF2B5EF4-FFF2-40B4-BE49-F238E27FC236}">
              <a16:creationId xmlns:a16="http://schemas.microsoft.com/office/drawing/2014/main" id="{00000000-0008-0000-0000-000005000000}"/>
            </a:ext>
          </a:extLst>
        </xdr:cNvPr>
        <xdr:cNvCxnSpPr/>
      </xdr:nvCxnSpPr>
      <xdr:spPr>
        <a:xfrm>
          <a:off x="1583267" y="491063"/>
          <a:ext cx="162306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76201</xdr:colOff>
      <xdr:row>0</xdr:row>
      <xdr:rowOff>93134</xdr:rowOff>
    </xdr:from>
    <xdr:to>
      <xdr:col>0</xdr:col>
      <xdr:colOff>1544744</xdr:colOff>
      <xdr:row>0</xdr:row>
      <xdr:rowOff>477944</xdr:rowOff>
    </xdr:to>
    <xdr:pic>
      <xdr:nvPicPr>
        <xdr:cNvPr id="6" name="Immagine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1" y="93134"/>
          <a:ext cx="1464733" cy="381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montervino/AppData/Roaming/Microsoft/Excel/Grafici%20per%20bozza%2007%2004%202011-ENG%20con%20table%20G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conomic Performance (1)"/>
      <sheetName val="Economic Performance (2)"/>
      <sheetName val="Economic Performance (3)"/>
      <sheetName val="Social performance (1)"/>
      <sheetName val="Social performance (2)"/>
      <sheetName val="Foglio2"/>
      <sheetName val="Foglio1"/>
    </sheetNames>
    <sheetDataSet>
      <sheetData sheetId="0"/>
      <sheetData sheetId="1"/>
      <sheetData sheetId="2"/>
      <sheetData sheetId="3"/>
      <sheetData sheetId="4"/>
      <sheetData sheetId="5"/>
      <sheetData sheetId="6"/>
    </sheetDataSet>
  </externalBook>
</externalLink>
</file>

<file path=xl/persons/person.xml><?xml version="1.0" encoding="utf-8"?>
<personList xmlns="http://schemas.microsoft.com/office/spreadsheetml/2018/threadedcomments" xmlns:x="http://schemas.openxmlformats.org/spreadsheetml/2006/main">
  <person displayName="SGAMBATI MARTINA" id="{0C5CF352-2929-42DD-9060-73750B680D5B}" userId="SGAMBATI MARTINA" providerId="None"/>
  <person displayName="ESPOSITO LUIGI" id="{1C9E12E5-411E-42EB-84F6-FC67B73A6BB5}" userId="S::4932374@fsitaliane.it::476f23d8-185d-490d-a090-245eb4a4dd64" providerId="AD"/>
</personList>
</file>

<file path=xl/theme/theme1.xml><?xml version="1.0" encoding="utf-8"?>
<a:theme xmlns:a="http://schemas.openxmlformats.org/drawingml/2006/main" name="FS corporate">
  <a:themeElements>
    <a:clrScheme name="FS">
      <a:dk1>
        <a:srgbClr val="000000"/>
      </a:dk1>
      <a:lt1>
        <a:srgbClr val="FFFFFF"/>
      </a:lt1>
      <a:dk2>
        <a:srgbClr val="DC002E"/>
      </a:dk2>
      <a:lt2>
        <a:srgbClr val="717073"/>
      </a:lt2>
      <a:accent1>
        <a:srgbClr val="DC002E"/>
      </a:accent1>
      <a:accent2>
        <a:srgbClr val="006666"/>
      </a:accent2>
      <a:accent3>
        <a:srgbClr val="004687"/>
      </a:accent3>
      <a:accent4>
        <a:srgbClr val="F8B322"/>
      </a:accent4>
      <a:accent5>
        <a:srgbClr val="00BE7D"/>
      </a:accent5>
      <a:accent6>
        <a:srgbClr val="5A068C"/>
      </a:accent6>
      <a:hlink>
        <a:srgbClr val="E01F38"/>
      </a:hlink>
      <a:folHlink>
        <a:srgbClr val="E01F38"/>
      </a:folHlink>
    </a:clrScheme>
    <a:fontScheme name="Calibri">
      <a:maj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FS corporate" id="{7274D3D0-0785-4F70-B58E-B03C7058973C}" vid="{06AA271A-AE03-4792-9536-0BAE3E7738E9}"/>
    </a:ext>
  </a:extLst>
</a:theme>
</file>

<file path=xl/threadedComments/threadedComment1.xml><?xml version="1.0" encoding="utf-8"?>
<ThreadedComments xmlns="http://schemas.microsoft.com/office/spreadsheetml/2018/threadedcomments" xmlns:x="http://schemas.openxmlformats.org/spreadsheetml/2006/main">
  <threadedComment ref="D790" dT="2024-02-28T13:08:42.08" personId="{0C5CF352-2929-42DD-9060-73750B680D5B}" id="{C87B1180-08FC-46ED-A134-262ABFB36C78}">
    <text>Dato rettificato a seguito di perfezionamento del metodo di calcolo</text>
  </threadedComment>
  <threadedComment ref="D794" dT="2024-02-28T13:09:34.50" personId="{0C5CF352-2929-42DD-9060-73750B680D5B}" id="{1838BE4F-3AAE-4F8C-916E-2D18E2647A56}">
    <text>Dato rettificato a seguito di perfezionamento del metodo di calcolo</text>
  </threadedComment>
  <threadedComment ref="D817" dT="2024-02-28T13:10:18.97" personId="{0C5CF352-2929-42DD-9060-73750B680D5B}" id="{8AE69845-F4E7-4DAD-9E8F-560CC0F1D3C7}">
    <text>Dato rettificato a seguito di perfezionamento del metodo di calcolo</text>
  </threadedComment>
  <threadedComment ref="A846" dT="2024-03-05T15:21:03.76" personId="{0C5CF352-2929-42DD-9060-73750B680D5B}" id="{9D233243-32CB-434D-805F-5152E2EEB268}">
    <text>Tabella modificata rispetto allo scorso anno</text>
  </threadedComment>
  <threadedComment ref="D1022" dT="2024-02-28T16:07:45.70" personId="{0C5CF352-2929-42DD-9060-73750B680D5B}" id="{ADF1D38A-2214-466F-928D-18DECB043207}">
    <text>Dato rettificato a seguito di perfezionamento del metodo di calcolo</text>
  </threadedComment>
  <threadedComment ref="F1604" dT="2024-02-27T09:53:03.47" personId="{1C9E12E5-411E-42EB-84F6-FC67B73A6BB5}" id="{CC11369F-213D-4058-A509-8D28042EE492}">
    <text>Busitalia Campania a sistema dichiara 19 infortuni al netto di quelli in itinere e delle aggressioni (senza dare ulteriori dettagli)</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838"/>
  <sheetViews>
    <sheetView showGridLines="0" tabSelected="1" topLeftCell="A199" zoomScale="80" zoomScaleNormal="80" zoomScaleSheetLayoutView="90" zoomScalePageLayoutView="70" workbookViewId="0">
      <selection activeCell="C210" sqref="C210"/>
    </sheetView>
  </sheetViews>
  <sheetFormatPr defaultColWidth="9.453125" defaultRowHeight="13" x14ac:dyDescent="0.3"/>
  <cols>
    <col min="1" max="1" width="77.81640625" style="1" customWidth="1"/>
    <col min="2" max="2" width="28.81640625" style="1" customWidth="1"/>
    <col min="3" max="3" width="31.54296875" style="3" customWidth="1"/>
    <col min="4" max="5" width="28.453125" style="3" customWidth="1"/>
    <col min="6" max="6" width="19.7265625" style="1" customWidth="1"/>
    <col min="7" max="8" width="5.7265625" style="1" bestFit="1" customWidth="1"/>
    <col min="9" max="9" width="10.7265625" style="1" bestFit="1" customWidth="1"/>
    <col min="10" max="10" width="5.7265625" style="1" bestFit="1" customWidth="1"/>
    <col min="11" max="16" width="12.7265625" style="1" customWidth="1"/>
    <col min="17" max="17" width="5.453125" style="1" bestFit="1" customWidth="1"/>
    <col min="18" max="18" width="11.54296875" style="1" bestFit="1" customWidth="1"/>
    <col min="19" max="19" width="8.26953125" style="1" bestFit="1" customWidth="1"/>
    <col min="20" max="20" width="9.453125" style="1"/>
    <col min="21" max="21" width="9.453125" style="1" bestFit="1" customWidth="1"/>
    <col min="22" max="16384" width="9.453125" style="1"/>
  </cols>
  <sheetData>
    <row r="1" spans="1:6" ht="55.4" customHeight="1" x14ac:dyDescent="0.3">
      <c r="A1" s="700"/>
      <c r="B1" s="700"/>
      <c r="C1" s="700"/>
      <c r="D1" s="700"/>
      <c r="E1" s="700"/>
      <c r="F1" s="700"/>
    </row>
    <row r="2" spans="1:6" s="4" customFormat="1" ht="10.4" customHeight="1" x14ac:dyDescent="0.3">
      <c r="A2" s="1"/>
      <c r="B2" s="2"/>
      <c r="C2" s="3"/>
      <c r="D2" s="3"/>
      <c r="E2" s="3"/>
      <c r="F2" s="1"/>
    </row>
    <row r="3" spans="1:6" ht="20.149999999999999" customHeight="1" x14ac:dyDescent="0.3">
      <c r="A3" s="279" t="s">
        <v>139</v>
      </c>
      <c r="B3" s="5"/>
      <c r="C3" s="6"/>
      <c r="D3" s="7"/>
      <c r="E3" s="6"/>
      <c r="F3" s="8"/>
    </row>
    <row r="4" spans="1:6" s="4" customFormat="1" x14ac:dyDescent="0.3">
      <c r="A4" s="9" t="s">
        <v>140</v>
      </c>
      <c r="B4" s="5"/>
      <c r="C4" s="6"/>
      <c r="D4" s="7"/>
      <c r="F4" s="10" t="s">
        <v>0</v>
      </c>
    </row>
    <row r="5" spans="1:6" s="4" customFormat="1" x14ac:dyDescent="0.3">
      <c r="A5" s="518" t="s">
        <v>141</v>
      </c>
      <c r="B5" s="519" t="s">
        <v>143</v>
      </c>
      <c r="C5" s="519" t="s">
        <v>144</v>
      </c>
      <c r="D5" s="519" t="s">
        <v>145</v>
      </c>
      <c r="E5" s="519" t="s">
        <v>146</v>
      </c>
      <c r="F5" s="520" t="s">
        <v>2</v>
      </c>
    </row>
    <row r="6" spans="1:6" s="4" customFormat="1" ht="66.650000000000006" customHeight="1" x14ac:dyDescent="0.3">
      <c r="A6" s="11" t="s">
        <v>142</v>
      </c>
      <c r="B6" s="12" t="s">
        <v>149</v>
      </c>
      <c r="C6" s="12" t="s">
        <v>147</v>
      </c>
      <c r="D6" s="12" t="s">
        <v>148</v>
      </c>
      <c r="E6" s="12" t="s">
        <v>148</v>
      </c>
      <c r="F6" s="13"/>
    </row>
    <row r="7" spans="1:6" s="16" customFormat="1" ht="26" x14ac:dyDescent="0.35">
      <c r="A7" s="11" t="s">
        <v>151</v>
      </c>
      <c r="B7" s="12" t="s">
        <v>152</v>
      </c>
      <c r="C7" s="12" t="s">
        <v>153</v>
      </c>
      <c r="D7" s="12" t="s">
        <v>148</v>
      </c>
      <c r="E7" s="12" t="s">
        <v>3</v>
      </c>
      <c r="F7" s="15"/>
    </row>
    <row r="8" spans="1:6" s="16" customFormat="1" ht="43.9" customHeight="1" x14ac:dyDescent="0.35">
      <c r="A8" s="11" t="s">
        <v>154</v>
      </c>
      <c r="B8" s="12" t="s">
        <v>152</v>
      </c>
      <c r="C8" s="12" t="s">
        <v>153</v>
      </c>
      <c r="D8" s="12" t="s">
        <v>150</v>
      </c>
      <c r="E8" s="12" t="s">
        <v>3</v>
      </c>
      <c r="F8" s="15"/>
    </row>
    <row r="9" spans="1:6" s="16" customFormat="1" ht="26" x14ac:dyDescent="0.35">
      <c r="A9" s="11" t="s">
        <v>155</v>
      </c>
      <c r="B9" s="12" t="s">
        <v>4</v>
      </c>
      <c r="C9" s="12">
        <v>90</v>
      </c>
      <c r="D9" s="12">
        <v>97.8</v>
      </c>
      <c r="E9" s="12">
        <v>98.1</v>
      </c>
      <c r="F9" s="15"/>
    </row>
    <row r="10" spans="1:6" s="16" customFormat="1" x14ac:dyDescent="0.35">
      <c r="A10" s="11" t="s">
        <v>156</v>
      </c>
      <c r="B10" s="12" t="s">
        <v>4</v>
      </c>
      <c r="C10" s="12">
        <v>90</v>
      </c>
      <c r="D10" s="12">
        <v>98.3</v>
      </c>
      <c r="E10" s="12">
        <v>98.7</v>
      </c>
      <c r="F10" s="15"/>
    </row>
    <row r="11" spans="1:6" s="16" customFormat="1" x14ac:dyDescent="0.35">
      <c r="A11" s="11" t="s">
        <v>169</v>
      </c>
      <c r="B11" s="12" t="s">
        <v>4</v>
      </c>
      <c r="C11" s="12">
        <v>90</v>
      </c>
      <c r="D11" s="12">
        <v>98.1</v>
      </c>
      <c r="E11" s="12">
        <v>98.3</v>
      </c>
      <c r="F11" s="15"/>
    </row>
    <row r="12" spans="1:6" s="16" customFormat="1" x14ac:dyDescent="0.35">
      <c r="A12" s="11" t="s">
        <v>157</v>
      </c>
      <c r="B12" s="12" t="s">
        <v>4</v>
      </c>
      <c r="C12" s="12">
        <v>90</v>
      </c>
      <c r="D12" s="12">
        <v>97.8</v>
      </c>
      <c r="E12" s="12">
        <v>98.3</v>
      </c>
      <c r="F12" s="15"/>
    </row>
    <row r="13" spans="1:6" s="16" customFormat="1" ht="28.5" customHeight="1" x14ac:dyDescent="0.35">
      <c r="A13" s="11" t="s">
        <v>158</v>
      </c>
      <c r="B13" s="12" t="s">
        <v>4</v>
      </c>
      <c r="C13" s="12">
        <v>90</v>
      </c>
      <c r="D13" s="12">
        <v>99.2</v>
      </c>
      <c r="E13" s="12">
        <v>99.2</v>
      </c>
      <c r="F13" s="15"/>
    </row>
    <row r="14" spans="1:6" s="16" customFormat="1" ht="28.5" customHeight="1" x14ac:dyDescent="0.35">
      <c r="A14" s="17" t="s">
        <v>160</v>
      </c>
      <c r="B14" s="12" t="s">
        <v>4</v>
      </c>
      <c r="C14" s="12">
        <v>85</v>
      </c>
      <c r="D14" s="655">
        <v>94.8</v>
      </c>
      <c r="E14" s="12">
        <v>95.5</v>
      </c>
      <c r="F14" s="15"/>
    </row>
    <row r="15" spans="1:6" s="16" customFormat="1" ht="28.5" customHeight="1" x14ac:dyDescent="0.35">
      <c r="A15" s="17" t="s">
        <v>161</v>
      </c>
      <c r="B15" s="12" t="s">
        <v>4</v>
      </c>
      <c r="C15" s="12">
        <v>90</v>
      </c>
      <c r="D15" s="12">
        <v>98.7</v>
      </c>
      <c r="E15" s="12">
        <v>98.6</v>
      </c>
      <c r="F15" s="15"/>
    </row>
    <row r="16" spans="1:6" s="16" customFormat="1" ht="44.5" customHeight="1" x14ac:dyDescent="0.35">
      <c r="A16" s="17" t="s">
        <v>162</v>
      </c>
      <c r="B16" s="12" t="s">
        <v>4</v>
      </c>
      <c r="C16" s="12">
        <v>75</v>
      </c>
      <c r="D16" s="659" t="s">
        <v>159</v>
      </c>
      <c r="E16" s="12" t="s">
        <v>3</v>
      </c>
      <c r="F16" s="15"/>
    </row>
    <row r="17" spans="1:7" s="16" customFormat="1" ht="43.9" customHeight="1" x14ac:dyDescent="0.35">
      <c r="A17" s="17" t="s">
        <v>163</v>
      </c>
      <c r="B17" s="12" t="s">
        <v>4</v>
      </c>
      <c r="C17" s="12">
        <v>90</v>
      </c>
      <c r="D17" s="12">
        <v>99.6</v>
      </c>
      <c r="E17" s="12">
        <v>99.5</v>
      </c>
      <c r="F17" s="15"/>
    </row>
    <row r="18" spans="1:7" s="16" customFormat="1" ht="47.65" customHeight="1" x14ac:dyDescent="0.35">
      <c r="A18" s="17" t="s">
        <v>164</v>
      </c>
      <c r="B18" s="12" t="s">
        <v>152</v>
      </c>
      <c r="C18" s="357" t="s">
        <v>165</v>
      </c>
      <c r="D18" s="357" t="s">
        <v>150</v>
      </c>
      <c r="E18" s="358" t="s">
        <v>3</v>
      </c>
      <c r="F18" s="15"/>
    </row>
    <row r="19" spans="1:7" s="16" customFormat="1" ht="35.15" customHeight="1" x14ac:dyDescent="0.35">
      <c r="A19" s="18" t="s">
        <v>170</v>
      </c>
      <c r="B19" s="23" t="s">
        <v>167</v>
      </c>
      <c r="C19" s="359" t="s">
        <v>166</v>
      </c>
      <c r="D19" s="359" t="s">
        <v>150</v>
      </c>
      <c r="E19" s="359" t="s">
        <v>3</v>
      </c>
      <c r="F19" s="15"/>
    </row>
    <row r="20" spans="1:7" s="16" customFormat="1" ht="12.75" customHeight="1" x14ac:dyDescent="0.3">
      <c r="A20" s="709" t="s">
        <v>168</v>
      </c>
      <c r="B20" s="709"/>
      <c r="C20" s="709"/>
      <c r="D20" s="709"/>
      <c r="E20" s="709"/>
      <c r="F20" s="391"/>
    </row>
    <row r="21" spans="1:7" s="16" customFormat="1" x14ac:dyDescent="0.3">
      <c r="A21" s="19"/>
      <c r="B21" s="19"/>
      <c r="C21" s="19"/>
      <c r="D21" s="19"/>
      <c r="E21" s="19"/>
      <c r="F21" s="19"/>
    </row>
    <row r="22" spans="1:7" s="16" customFormat="1" x14ac:dyDescent="0.3">
      <c r="A22" s="19"/>
      <c r="B22" s="19"/>
      <c r="C22" s="19"/>
      <c r="D22" s="19"/>
      <c r="E22" s="19"/>
      <c r="F22" s="19"/>
    </row>
    <row r="23" spans="1:7" s="16" customFormat="1" x14ac:dyDescent="0.3">
      <c r="A23" s="19"/>
      <c r="B23" s="19"/>
      <c r="C23" s="19"/>
      <c r="D23" s="19"/>
      <c r="E23" s="19"/>
      <c r="F23" s="10" t="s">
        <v>0</v>
      </c>
    </row>
    <row r="24" spans="1:7" s="4" customFormat="1" x14ac:dyDescent="0.3">
      <c r="A24" s="518" t="s">
        <v>171</v>
      </c>
      <c r="B24" s="519" t="s">
        <v>172</v>
      </c>
      <c r="C24" s="519" t="s">
        <v>173</v>
      </c>
      <c r="D24" s="519" t="s">
        <v>176</v>
      </c>
      <c r="E24" s="519" t="s">
        <v>174</v>
      </c>
      <c r="F24" s="520" t="s">
        <v>2</v>
      </c>
    </row>
    <row r="25" spans="1:7" s="4" customFormat="1" ht="47.5" customHeight="1" x14ac:dyDescent="0.3">
      <c r="A25" s="11" t="s">
        <v>177</v>
      </c>
      <c r="B25" s="12" t="s">
        <v>179</v>
      </c>
      <c r="C25" s="12" t="s">
        <v>5</v>
      </c>
      <c r="D25" s="660" t="s">
        <v>181</v>
      </c>
      <c r="E25" s="660" t="s">
        <v>182</v>
      </c>
      <c r="F25" s="20"/>
    </row>
    <row r="26" spans="1:7" s="4" customFormat="1" ht="30" customHeight="1" x14ac:dyDescent="0.3">
      <c r="A26" s="11" t="s">
        <v>178</v>
      </c>
      <c r="B26" s="12" t="s">
        <v>180</v>
      </c>
      <c r="C26" s="12" t="s">
        <v>6</v>
      </c>
      <c r="D26" s="660" t="s">
        <v>183</v>
      </c>
      <c r="E26" s="660" t="s">
        <v>184</v>
      </c>
      <c r="F26" s="20"/>
    </row>
    <row r="27" spans="1:7" s="4" customFormat="1" ht="32.25" customHeight="1" x14ac:dyDescent="0.3">
      <c r="A27" s="11" t="s">
        <v>188</v>
      </c>
      <c r="B27" s="12" t="s">
        <v>179</v>
      </c>
      <c r="C27" s="12" t="s">
        <v>7</v>
      </c>
      <c r="D27" s="660" t="s">
        <v>185</v>
      </c>
      <c r="E27" s="660" t="s">
        <v>186</v>
      </c>
      <c r="F27" s="20"/>
    </row>
    <row r="28" spans="1:7" s="4" customFormat="1" ht="25.5" customHeight="1" x14ac:dyDescent="0.3">
      <c r="A28" s="22" t="s">
        <v>189</v>
      </c>
      <c r="B28" s="23" t="s">
        <v>8</v>
      </c>
      <c r="C28" s="56" t="s">
        <v>9</v>
      </c>
      <c r="D28" s="661" t="s">
        <v>187</v>
      </c>
      <c r="E28" s="56">
        <v>1507</v>
      </c>
      <c r="F28" s="20"/>
    </row>
    <row r="29" spans="1:7" s="16" customFormat="1" ht="30.75" customHeight="1" x14ac:dyDescent="0.3">
      <c r="A29" s="706" t="s">
        <v>191</v>
      </c>
      <c r="B29" s="706"/>
      <c r="C29" s="706"/>
      <c r="D29" s="706"/>
      <c r="E29" s="706"/>
      <c r="F29" s="391"/>
    </row>
    <row r="30" spans="1:7" s="16" customFormat="1" ht="19.5" customHeight="1" x14ac:dyDescent="0.3">
      <c r="A30" s="706" t="s">
        <v>190</v>
      </c>
      <c r="B30" s="706"/>
      <c r="C30" s="706"/>
      <c r="D30" s="706"/>
      <c r="E30" s="706"/>
      <c r="F30" s="391"/>
    </row>
    <row r="31" spans="1:7" s="16" customFormat="1" ht="13.4" customHeight="1" x14ac:dyDescent="0.3">
      <c r="A31" s="544"/>
      <c r="B31" s="544"/>
      <c r="C31" s="544"/>
      <c r="D31" s="544"/>
      <c r="E31" s="544"/>
      <c r="F31" s="391"/>
    </row>
    <row r="32" spans="1:7" s="16" customFormat="1" x14ac:dyDescent="0.35">
      <c r="A32" s="25"/>
      <c r="B32" s="27"/>
      <c r="C32" s="27"/>
      <c r="D32" s="28"/>
      <c r="E32" s="20"/>
      <c r="F32" s="20"/>
      <c r="G32" s="10" t="s">
        <v>0</v>
      </c>
    </row>
    <row r="33" spans="1:7" s="4" customFormat="1" ht="15" x14ac:dyDescent="0.3">
      <c r="A33" s="518" t="s">
        <v>192</v>
      </c>
      <c r="B33" s="519" t="s">
        <v>172</v>
      </c>
      <c r="C33" s="519" t="s">
        <v>176</v>
      </c>
      <c r="D33" s="519" t="s">
        <v>174</v>
      </c>
      <c r="E33" s="521" t="s">
        <v>175</v>
      </c>
      <c r="F33" s="521" t="s">
        <v>193</v>
      </c>
      <c r="G33" s="520" t="s">
        <v>2</v>
      </c>
    </row>
    <row r="34" spans="1:7" s="16" customFormat="1" x14ac:dyDescent="0.35">
      <c r="A34" s="11" t="s">
        <v>194</v>
      </c>
      <c r="B34" s="29" t="s">
        <v>4</v>
      </c>
      <c r="C34" s="545">
        <v>75.5</v>
      </c>
      <c r="D34" s="545">
        <v>77</v>
      </c>
      <c r="E34" s="14">
        <v>82.5</v>
      </c>
      <c r="F34" s="14">
        <f>C34-D34</f>
        <v>-1.5</v>
      </c>
      <c r="G34" s="15"/>
    </row>
    <row r="35" spans="1:7" s="16" customFormat="1" x14ac:dyDescent="0.35">
      <c r="A35" s="11" t="s">
        <v>195</v>
      </c>
      <c r="B35" s="29" t="s">
        <v>4</v>
      </c>
      <c r="C35" s="545">
        <v>85</v>
      </c>
      <c r="D35" s="545">
        <v>86.2</v>
      </c>
      <c r="E35" s="14">
        <v>88.5</v>
      </c>
      <c r="F35" s="14">
        <f t="shared" ref="F35:F36" si="0">C35-D35</f>
        <v>-1.2000000000000028</v>
      </c>
      <c r="G35" s="15"/>
    </row>
    <row r="36" spans="1:7" s="16" customFormat="1" x14ac:dyDescent="0.35">
      <c r="A36" s="22" t="s">
        <v>196</v>
      </c>
      <c r="B36" s="30" t="s">
        <v>4</v>
      </c>
      <c r="C36" s="546">
        <v>92</v>
      </c>
      <c r="D36" s="546">
        <v>92.2</v>
      </c>
      <c r="E36" s="24">
        <v>93</v>
      </c>
      <c r="F36" s="24">
        <f t="shared" si="0"/>
        <v>-0.20000000000000284</v>
      </c>
      <c r="G36" s="15"/>
    </row>
    <row r="37" spans="1:7" s="4" customFormat="1" ht="18" customHeight="1" x14ac:dyDescent="0.3">
      <c r="A37" s="705" t="s">
        <v>197</v>
      </c>
      <c r="B37" s="705"/>
      <c r="C37" s="705"/>
      <c r="D37" s="705"/>
      <c r="E37" s="705"/>
      <c r="F37" s="705"/>
    </row>
    <row r="38" spans="1:7" s="4" customFormat="1" x14ac:dyDescent="0.3">
      <c r="A38" s="31"/>
      <c r="B38" s="31"/>
      <c r="C38" s="32"/>
      <c r="D38" s="32"/>
      <c r="E38" s="32"/>
      <c r="F38" s="31"/>
    </row>
    <row r="39" spans="1:7" s="4" customFormat="1" x14ac:dyDescent="0.3">
      <c r="A39" s="31"/>
      <c r="B39" s="31"/>
      <c r="C39" s="32"/>
      <c r="D39" s="32"/>
      <c r="E39" s="32"/>
      <c r="F39" s="31"/>
    </row>
    <row r="40" spans="1:7" s="4" customFormat="1" x14ac:dyDescent="0.3">
      <c r="A40" s="31"/>
      <c r="B40" s="31"/>
      <c r="C40" s="31"/>
      <c r="D40" s="32"/>
      <c r="E40" s="32"/>
      <c r="F40" s="32"/>
      <c r="G40" s="10" t="s">
        <v>0</v>
      </c>
    </row>
    <row r="41" spans="1:7" s="4" customFormat="1" x14ac:dyDescent="0.3">
      <c r="A41" s="518" t="s">
        <v>198</v>
      </c>
      <c r="B41" s="519" t="s">
        <v>172</v>
      </c>
      <c r="C41" s="519" t="s">
        <v>176</v>
      </c>
      <c r="D41" s="519" t="s">
        <v>174</v>
      </c>
      <c r="E41" s="521" t="s">
        <v>175</v>
      </c>
      <c r="F41" s="521" t="s">
        <v>193</v>
      </c>
      <c r="G41" s="520" t="s">
        <v>2</v>
      </c>
    </row>
    <row r="42" spans="1:7" s="16" customFormat="1" ht="15" x14ac:dyDescent="0.35">
      <c r="A42" s="11" t="s">
        <v>199</v>
      </c>
      <c r="B42" s="29" t="s">
        <v>4</v>
      </c>
      <c r="C42" s="396">
        <v>98.21</v>
      </c>
      <c r="D42" s="396">
        <v>97.05</v>
      </c>
      <c r="E42" s="14">
        <v>98.9</v>
      </c>
      <c r="F42" s="548">
        <f>C42-D42</f>
        <v>1.1599999999999966</v>
      </c>
      <c r="G42" s="15"/>
    </row>
    <row r="43" spans="1:7" s="16" customFormat="1" ht="15" x14ac:dyDescent="0.35">
      <c r="A43" s="22" t="s">
        <v>200</v>
      </c>
      <c r="B43" s="30" t="s">
        <v>4</v>
      </c>
      <c r="C43" s="398">
        <v>98</v>
      </c>
      <c r="D43" s="398">
        <v>97.5</v>
      </c>
      <c r="E43" s="24">
        <v>98.9</v>
      </c>
      <c r="F43" s="547">
        <f>C43-D43</f>
        <v>0.5</v>
      </c>
      <c r="G43" s="15"/>
    </row>
    <row r="44" spans="1:7" s="16" customFormat="1" ht="19.5" customHeight="1" x14ac:dyDescent="0.35">
      <c r="A44" s="706" t="s">
        <v>201</v>
      </c>
      <c r="B44" s="706"/>
      <c r="C44" s="706"/>
      <c r="D44" s="706"/>
      <c r="E44" s="706"/>
      <c r="F44" s="706"/>
    </row>
    <row r="45" spans="1:7" s="4" customFormat="1" x14ac:dyDescent="0.3">
      <c r="A45" s="711" t="s">
        <v>202</v>
      </c>
      <c r="B45" s="706"/>
      <c r="C45" s="706"/>
      <c r="D45" s="706"/>
      <c r="E45" s="706"/>
      <c r="F45" s="706"/>
    </row>
    <row r="46" spans="1:7" s="4" customFormat="1" x14ac:dyDescent="0.3">
      <c r="A46" s="31"/>
      <c r="B46" s="31"/>
      <c r="C46" s="32"/>
      <c r="D46" s="32"/>
      <c r="E46" s="32"/>
      <c r="F46" s="31"/>
    </row>
    <row r="47" spans="1:7" s="4" customFormat="1" x14ac:dyDescent="0.3">
      <c r="A47" s="31"/>
      <c r="B47" s="31"/>
      <c r="C47" s="32"/>
      <c r="D47" s="32"/>
      <c r="E47" s="32"/>
      <c r="F47" s="31"/>
    </row>
    <row r="48" spans="1:7" s="16" customFormat="1" x14ac:dyDescent="0.35">
      <c r="A48" s="25"/>
      <c r="B48" s="27"/>
      <c r="C48" s="28"/>
      <c r="D48" s="28"/>
      <c r="E48" s="20"/>
      <c r="F48" s="20"/>
      <c r="G48" s="10" t="s">
        <v>0</v>
      </c>
    </row>
    <row r="49" spans="1:7" s="4" customFormat="1" x14ac:dyDescent="0.3">
      <c r="A49" s="518" t="s">
        <v>204</v>
      </c>
      <c r="B49" s="519" t="s">
        <v>172</v>
      </c>
      <c r="C49" s="519" t="s">
        <v>203</v>
      </c>
      <c r="D49" s="519" t="s">
        <v>145</v>
      </c>
      <c r="E49" s="519" t="s">
        <v>146</v>
      </c>
      <c r="F49" s="519" t="s">
        <v>175</v>
      </c>
      <c r="G49" s="520" t="s">
        <v>2</v>
      </c>
    </row>
    <row r="50" spans="1:7" s="16" customFormat="1" x14ac:dyDescent="0.35">
      <c r="A50" s="11" t="s">
        <v>205</v>
      </c>
      <c r="B50" s="29" t="s">
        <v>4</v>
      </c>
      <c r="C50" s="14">
        <v>97.8</v>
      </c>
      <c r="D50" s="14">
        <v>97.79</v>
      </c>
      <c r="E50" s="14">
        <v>98.8</v>
      </c>
      <c r="F50" s="14">
        <v>98.9</v>
      </c>
      <c r="G50" s="15"/>
    </row>
    <row r="51" spans="1:7" s="16" customFormat="1" x14ac:dyDescent="0.35">
      <c r="A51" s="11" t="s">
        <v>206</v>
      </c>
      <c r="B51" s="29" t="s">
        <v>4</v>
      </c>
      <c r="C51" s="14">
        <v>1.8</v>
      </c>
      <c r="D51" s="34">
        <v>1.51</v>
      </c>
      <c r="E51" s="14">
        <v>0.9</v>
      </c>
      <c r="F51" s="14">
        <v>0.78</v>
      </c>
      <c r="G51" s="15"/>
    </row>
    <row r="52" spans="1:7" s="16" customFormat="1" x14ac:dyDescent="0.35">
      <c r="A52" s="11" t="s">
        <v>207</v>
      </c>
      <c r="B52" s="29" t="s">
        <v>4</v>
      </c>
      <c r="C52" s="14">
        <v>0.4</v>
      </c>
      <c r="D52" s="14">
        <v>0.7</v>
      </c>
      <c r="E52" s="14">
        <v>0.3</v>
      </c>
      <c r="F52" s="14">
        <v>0.32</v>
      </c>
      <c r="G52" s="15"/>
    </row>
    <row r="53" spans="1:7" s="16" customFormat="1" ht="15" x14ac:dyDescent="0.35">
      <c r="A53" s="11" t="s">
        <v>208</v>
      </c>
      <c r="B53" s="29" t="s">
        <v>4</v>
      </c>
      <c r="C53" s="14">
        <v>88</v>
      </c>
      <c r="D53" s="34">
        <v>84.24</v>
      </c>
      <c r="E53" s="34">
        <v>89.54</v>
      </c>
      <c r="F53" s="14">
        <v>95.49</v>
      </c>
      <c r="G53" s="15"/>
    </row>
    <row r="54" spans="1:7" s="16" customFormat="1" x14ac:dyDescent="0.35">
      <c r="A54" s="11" t="s">
        <v>209</v>
      </c>
      <c r="B54" s="29" t="s">
        <v>4</v>
      </c>
      <c r="C54" s="14">
        <v>9.5</v>
      </c>
      <c r="D54" s="34">
        <v>12.52</v>
      </c>
      <c r="E54" s="34">
        <v>8.41</v>
      </c>
      <c r="F54" s="14">
        <v>3.19</v>
      </c>
      <c r="G54" s="15"/>
    </row>
    <row r="55" spans="1:7" s="16" customFormat="1" x14ac:dyDescent="0.35">
      <c r="A55" s="11" t="s">
        <v>210</v>
      </c>
      <c r="B55" s="29" t="s">
        <v>4</v>
      </c>
      <c r="C55" s="14">
        <v>2.5</v>
      </c>
      <c r="D55" s="34">
        <v>3.24</v>
      </c>
      <c r="E55" s="34">
        <v>2.0499999999999998</v>
      </c>
      <c r="F55" s="14">
        <v>1.32</v>
      </c>
      <c r="G55" s="15"/>
    </row>
    <row r="56" spans="1:7" s="16" customFormat="1" x14ac:dyDescent="0.35">
      <c r="A56" s="11" t="s">
        <v>211</v>
      </c>
      <c r="B56" s="29" t="s">
        <v>4</v>
      </c>
      <c r="C56" s="14">
        <v>99.2</v>
      </c>
      <c r="D56" s="34">
        <v>98.75</v>
      </c>
      <c r="E56" s="34">
        <v>99.11</v>
      </c>
      <c r="F56" s="14">
        <v>99.51</v>
      </c>
      <c r="G56" s="15"/>
    </row>
    <row r="57" spans="1:7" s="16" customFormat="1" x14ac:dyDescent="0.35">
      <c r="A57" s="11" t="s">
        <v>212</v>
      </c>
      <c r="B57" s="29" t="s">
        <v>4</v>
      </c>
      <c r="C57" s="14">
        <v>0.5</v>
      </c>
      <c r="D57" s="34">
        <v>0.68</v>
      </c>
      <c r="E57" s="34">
        <v>0.54</v>
      </c>
      <c r="F57" s="14">
        <v>0.27</v>
      </c>
      <c r="G57" s="15"/>
    </row>
    <row r="58" spans="1:7" s="16" customFormat="1" x14ac:dyDescent="0.35">
      <c r="A58" s="11" t="s">
        <v>213</v>
      </c>
      <c r="B58" s="29" t="s">
        <v>4</v>
      </c>
      <c r="C58" s="14">
        <v>0.3</v>
      </c>
      <c r="D58" s="34">
        <v>0.56999999999999995</v>
      </c>
      <c r="E58" s="34">
        <v>0.35</v>
      </c>
      <c r="F58" s="14">
        <v>0.22</v>
      </c>
      <c r="G58" s="15"/>
    </row>
    <row r="59" spans="1:7" s="16" customFormat="1" x14ac:dyDescent="0.35">
      <c r="A59" s="11" t="s">
        <v>214</v>
      </c>
      <c r="B59" s="29" t="s">
        <v>219</v>
      </c>
      <c r="C59" s="62">
        <v>384</v>
      </c>
      <c r="D59" s="62">
        <v>382</v>
      </c>
      <c r="E59" s="62">
        <v>384</v>
      </c>
      <c r="F59" s="62">
        <v>414</v>
      </c>
      <c r="G59" s="15"/>
    </row>
    <row r="60" spans="1:7" s="16" customFormat="1" x14ac:dyDescent="0.35">
      <c r="A60" s="11" t="s">
        <v>215</v>
      </c>
      <c r="B60" s="29" t="s">
        <v>218</v>
      </c>
      <c r="C60" s="14">
        <v>1</v>
      </c>
      <c r="D60" s="14">
        <v>1</v>
      </c>
      <c r="E60" s="14">
        <v>1</v>
      </c>
      <c r="F60" s="14">
        <v>1</v>
      </c>
      <c r="G60" s="15"/>
    </row>
    <row r="61" spans="1:7" s="16" customFormat="1" x14ac:dyDescent="0.35">
      <c r="A61" s="11" t="s">
        <v>216</v>
      </c>
      <c r="B61" s="29" t="s">
        <v>219</v>
      </c>
      <c r="C61" s="62">
        <v>68</v>
      </c>
      <c r="D61" s="62">
        <v>68</v>
      </c>
      <c r="E61" s="62">
        <v>68</v>
      </c>
      <c r="F61" s="62">
        <v>72</v>
      </c>
      <c r="G61" s="15"/>
    </row>
    <row r="62" spans="1:7" s="16" customFormat="1" x14ac:dyDescent="0.35">
      <c r="A62" s="11" t="s">
        <v>217</v>
      </c>
      <c r="B62" s="29" t="s">
        <v>218</v>
      </c>
      <c r="C62" s="14">
        <v>1.4</v>
      </c>
      <c r="D62" s="14">
        <v>1.4</v>
      </c>
      <c r="E62" s="14">
        <v>1.4</v>
      </c>
      <c r="F62" s="14">
        <v>1.4</v>
      </c>
      <c r="G62" s="15"/>
    </row>
    <row r="63" spans="1:7" s="16" customFormat="1" ht="28" x14ac:dyDescent="0.35">
      <c r="A63" s="11" t="s">
        <v>220</v>
      </c>
      <c r="B63" s="29" t="s">
        <v>223</v>
      </c>
      <c r="C63" s="14">
        <v>16.399999999999999</v>
      </c>
      <c r="D63" s="14">
        <v>16.100000000000001</v>
      </c>
      <c r="E63" s="14">
        <v>16.399999999999999</v>
      </c>
      <c r="F63" s="14">
        <v>10.1</v>
      </c>
      <c r="G63" s="15"/>
    </row>
    <row r="64" spans="1:7" s="16" customFormat="1" ht="28" x14ac:dyDescent="0.35">
      <c r="A64" s="11" t="s">
        <v>221</v>
      </c>
      <c r="B64" s="29" t="s">
        <v>223</v>
      </c>
      <c r="C64" s="14">
        <v>4.3</v>
      </c>
      <c r="D64" s="14">
        <v>2.2999999999999998</v>
      </c>
      <c r="E64" s="14">
        <v>4.3</v>
      </c>
      <c r="F64" s="14">
        <v>4.5999999999999996</v>
      </c>
      <c r="G64" s="15"/>
    </row>
    <row r="65" spans="1:7" s="16" customFormat="1" ht="28" x14ac:dyDescent="0.35">
      <c r="A65" s="11" t="s">
        <v>222</v>
      </c>
      <c r="B65" s="29" t="s">
        <v>223</v>
      </c>
      <c r="C65" s="14">
        <v>9</v>
      </c>
      <c r="D65" s="14">
        <v>9.4</v>
      </c>
      <c r="E65" s="14">
        <v>9.3000000000000007</v>
      </c>
      <c r="F65" s="14">
        <v>8.4</v>
      </c>
      <c r="G65" s="15"/>
    </row>
    <row r="66" spans="1:7" s="16" customFormat="1" x14ac:dyDescent="0.35">
      <c r="A66" s="11" t="s">
        <v>224</v>
      </c>
      <c r="B66" s="29" t="s">
        <v>4</v>
      </c>
      <c r="C66" s="62">
        <v>38</v>
      </c>
      <c r="D66" s="62">
        <v>33</v>
      </c>
      <c r="E66" s="62">
        <v>32</v>
      </c>
      <c r="F66" s="62">
        <v>29</v>
      </c>
      <c r="G66" s="20"/>
    </row>
    <row r="67" spans="1:7" s="16" customFormat="1" x14ac:dyDescent="0.35">
      <c r="A67" s="22" t="s">
        <v>225</v>
      </c>
      <c r="B67" s="30" t="s">
        <v>4</v>
      </c>
      <c r="C67" s="65">
        <v>58</v>
      </c>
      <c r="D67" s="65">
        <v>58</v>
      </c>
      <c r="E67" s="65">
        <v>55</v>
      </c>
      <c r="F67" s="65">
        <v>52</v>
      </c>
      <c r="G67" s="15"/>
    </row>
    <row r="68" spans="1:7" s="16" customFormat="1" x14ac:dyDescent="0.35">
      <c r="A68" s="706" t="s">
        <v>226</v>
      </c>
      <c r="B68" s="706"/>
      <c r="C68" s="706"/>
      <c r="D68" s="706"/>
      <c r="E68" s="706"/>
      <c r="F68" s="706"/>
    </row>
    <row r="69" spans="1:7" s="16" customFormat="1" x14ac:dyDescent="0.35">
      <c r="A69" s="25"/>
      <c r="B69" s="33"/>
      <c r="C69" s="20"/>
      <c r="D69" s="20"/>
      <c r="E69" s="20"/>
      <c r="F69" s="20"/>
      <c r="G69" s="10" t="s">
        <v>0</v>
      </c>
    </row>
    <row r="70" spans="1:7" s="4" customFormat="1" x14ac:dyDescent="0.3">
      <c r="A70" s="518" t="s">
        <v>227</v>
      </c>
      <c r="B70" s="519" t="s">
        <v>172</v>
      </c>
      <c r="C70" s="519" t="s">
        <v>203</v>
      </c>
      <c r="D70" s="519" t="s">
        <v>176</v>
      </c>
      <c r="E70" s="519" t="s">
        <v>174</v>
      </c>
      <c r="F70" s="519" t="s">
        <v>175</v>
      </c>
      <c r="G70" s="520" t="s">
        <v>2</v>
      </c>
    </row>
    <row r="71" spans="1:7" s="16" customFormat="1" x14ac:dyDescent="0.35">
      <c r="A71" s="11" t="s">
        <v>228</v>
      </c>
      <c r="B71" s="29" t="s">
        <v>4</v>
      </c>
      <c r="C71" s="14">
        <v>98.2</v>
      </c>
      <c r="D71" s="34">
        <v>97.52</v>
      </c>
      <c r="E71" s="34">
        <v>98.69</v>
      </c>
      <c r="F71" s="14">
        <v>98.9</v>
      </c>
      <c r="G71" s="15"/>
    </row>
    <row r="72" spans="1:7" s="16" customFormat="1" x14ac:dyDescent="0.35">
      <c r="A72" s="11" t="s">
        <v>229</v>
      </c>
      <c r="B72" s="29" t="s">
        <v>4</v>
      </c>
      <c r="C72" s="14">
        <v>1.5</v>
      </c>
      <c r="D72" s="34">
        <v>2.09</v>
      </c>
      <c r="E72" s="34">
        <v>1.1499999999999999</v>
      </c>
      <c r="F72" s="14">
        <v>0.9</v>
      </c>
      <c r="G72" s="15"/>
    </row>
    <row r="73" spans="1:7" s="16" customFormat="1" x14ac:dyDescent="0.35">
      <c r="A73" s="11" t="s">
        <v>230</v>
      </c>
      <c r="B73" s="29" t="s">
        <v>4</v>
      </c>
      <c r="C73" s="14">
        <v>0.3</v>
      </c>
      <c r="D73" s="34">
        <v>0.39</v>
      </c>
      <c r="E73" s="34">
        <v>0.16</v>
      </c>
      <c r="F73" s="14">
        <v>0.2</v>
      </c>
      <c r="G73" s="15"/>
    </row>
    <row r="74" spans="1:7" s="16" customFormat="1" x14ac:dyDescent="0.35">
      <c r="A74" s="11" t="s">
        <v>231</v>
      </c>
      <c r="B74" s="29" t="s">
        <v>4</v>
      </c>
      <c r="C74" s="14">
        <v>98.1</v>
      </c>
      <c r="D74" s="14">
        <v>97.14</v>
      </c>
      <c r="E74" s="14">
        <v>98</v>
      </c>
      <c r="F74" s="14">
        <v>98.95</v>
      </c>
      <c r="G74" s="15"/>
    </row>
    <row r="75" spans="1:7" s="16" customFormat="1" x14ac:dyDescent="0.35">
      <c r="A75" s="11" t="s">
        <v>232</v>
      </c>
      <c r="B75" s="29" t="s">
        <v>4</v>
      </c>
      <c r="C75" s="14">
        <v>1.5</v>
      </c>
      <c r="D75" s="34">
        <v>2.04</v>
      </c>
      <c r="E75" s="34">
        <v>1.55</v>
      </c>
      <c r="F75" s="14">
        <v>0.77</v>
      </c>
      <c r="G75" s="15"/>
    </row>
    <row r="76" spans="1:7" s="16" customFormat="1" x14ac:dyDescent="0.35">
      <c r="A76" s="11" t="s">
        <v>233</v>
      </c>
      <c r="B76" s="29" t="s">
        <v>4</v>
      </c>
      <c r="C76" s="14">
        <v>0.4</v>
      </c>
      <c r="D76" s="34">
        <v>0.82</v>
      </c>
      <c r="E76" s="34">
        <v>0.45</v>
      </c>
      <c r="F76" s="14">
        <v>0.28000000000000003</v>
      </c>
      <c r="G76" s="15"/>
    </row>
    <row r="77" spans="1:7" s="16" customFormat="1" x14ac:dyDescent="0.35">
      <c r="A77" s="11" t="s">
        <v>236</v>
      </c>
      <c r="B77" s="29" t="s">
        <v>219</v>
      </c>
      <c r="C77" s="62">
        <v>488</v>
      </c>
      <c r="D77" s="62">
        <v>411</v>
      </c>
      <c r="E77" s="62">
        <v>488</v>
      </c>
      <c r="F77" s="62">
        <v>493</v>
      </c>
      <c r="G77" s="15"/>
    </row>
    <row r="78" spans="1:7" s="16" customFormat="1" ht="26" x14ac:dyDescent="0.35">
      <c r="A78" s="11" t="s">
        <v>237</v>
      </c>
      <c r="B78" s="29" t="s">
        <v>234</v>
      </c>
      <c r="C78" s="14">
        <v>3.4</v>
      </c>
      <c r="D78" s="14">
        <v>2.8</v>
      </c>
      <c r="E78" s="14">
        <v>3.4</v>
      </c>
      <c r="F78" s="14">
        <v>3.4</v>
      </c>
      <c r="G78" s="15"/>
    </row>
    <row r="79" spans="1:7" s="16" customFormat="1" x14ac:dyDescent="0.35">
      <c r="A79" s="11" t="s">
        <v>238</v>
      </c>
      <c r="B79" s="29" t="s">
        <v>235</v>
      </c>
      <c r="C79" s="62">
        <v>261</v>
      </c>
      <c r="D79" s="62">
        <v>221</v>
      </c>
      <c r="E79" s="62">
        <v>261</v>
      </c>
      <c r="F79" s="62">
        <v>263</v>
      </c>
      <c r="G79" s="15"/>
    </row>
    <row r="80" spans="1:7" s="16" customFormat="1" x14ac:dyDescent="0.35">
      <c r="A80" s="11" t="s">
        <v>239</v>
      </c>
      <c r="B80" s="29" t="s">
        <v>219</v>
      </c>
      <c r="C80" s="14">
        <v>100</v>
      </c>
      <c r="D80" s="14">
        <v>98</v>
      </c>
      <c r="E80" s="14">
        <v>98</v>
      </c>
      <c r="F80" s="14">
        <v>116</v>
      </c>
      <c r="G80" s="15"/>
    </row>
    <row r="81" spans="1:7" s="16" customFormat="1" x14ac:dyDescent="0.35">
      <c r="A81" s="11" t="s">
        <v>240</v>
      </c>
      <c r="B81" s="29" t="s">
        <v>241</v>
      </c>
      <c r="C81" s="34">
        <v>0.13</v>
      </c>
      <c r="D81" s="34">
        <v>0.13</v>
      </c>
      <c r="E81" s="34">
        <v>0.13</v>
      </c>
      <c r="F81" s="34">
        <v>0.15</v>
      </c>
      <c r="G81" s="15"/>
    </row>
    <row r="82" spans="1:7" s="16" customFormat="1" ht="26" x14ac:dyDescent="0.35">
      <c r="A82" s="11" t="s">
        <v>242</v>
      </c>
      <c r="B82" s="29" t="s">
        <v>234</v>
      </c>
      <c r="C82" s="14">
        <v>1.7</v>
      </c>
      <c r="D82" s="14">
        <v>1.7</v>
      </c>
      <c r="E82" s="14">
        <v>1.7</v>
      </c>
      <c r="F82" s="14">
        <v>2</v>
      </c>
      <c r="G82" s="15"/>
    </row>
    <row r="83" spans="1:7" s="16" customFormat="1" ht="26" x14ac:dyDescent="0.35">
      <c r="A83" s="11" t="s">
        <v>243</v>
      </c>
      <c r="B83" s="29" t="s">
        <v>244</v>
      </c>
      <c r="C83" s="62">
        <v>139</v>
      </c>
      <c r="D83" s="62">
        <v>138</v>
      </c>
      <c r="E83" s="62">
        <v>136</v>
      </c>
      <c r="F83" s="62">
        <v>161</v>
      </c>
      <c r="G83" s="15"/>
    </row>
    <row r="84" spans="1:7" s="16" customFormat="1" ht="15" x14ac:dyDescent="0.35">
      <c r="A84" s="11" t="s">
        <v>245</v>
      </c>
      <c r="B84" s="29" t="s">
        <v>247</v>
      </c>
      <c r="C84" s="14">
        <v>5.4</v>
      </c>
      <c r="D84" s="14">
        <v>7</v>
      </c>
      <c r="E84" s="14">
        <v>5.4</v>
      </c>
      <c r="F84" s="14">
        <v>3.6</v>
      </c>
      <c r="G84" s="15"/>
    </row>
    <row r="85" spans="1:7" s="16" customFormat="1" ht="15" x14ac:dyDescent="0.35">
      <c r="A85" s="11" t="s">
        <v>246</v>
      </c>
      <c r="B85" s="29" t="s">
        <v>247</v>
      </c>
      <c r="C85" s="14">
        <v>1.2</v>
      </c>
      <c r="D85" s="14">
        <v>1.2</v>
      </c>
      <c r="E85" s="14">
        <v>1.2</v>
      </c>
      <c r="F85" s="14">
        <v>1.6</v>
      </c>
      <c r="G85" s="15"/>
    </row>
    <row r="86" spans="1:7" s="16" customFormat="1" x14ac:dyDescent="0.35">
      <c r="A86" s="11" t="s">
        <v>248</v>
      </c>
      <c r="B86" s="29" t="s">
        <v>4</v>
      </c>
      <c r="C86" s="14">
        <v>62</v>
      </c>
      <c r="D86" s="14">
        <v>62</v>
      </c>
      <c r="E86" s="14">
        <v>57</v>
      </c>
      <c r="F86" s="14">
        <v>51</v>
      </c>
      <c r="G86" s="15"/>
    </row>
    <row r="87" spans="1:7" s="16" customFormat="1" x14ac:dyDescent="0.35">
      <c r="A87" s="22" t="s">
        <v>249</v>
      </c>
      <c r="B87" s="24" t="s">
        <v>4</v>
      </c>
      <c r="C87" s="24">
        <v>53</v>
      </c>
      <c r="D87" s="24">
        <v>40</v>
      </c>
      <c r="E87" s="24">
        <v>35</v>
      </c>
      <c r="F87" s="24">
        <v>36</v>
      </c>
      <c r="G87" s="20"/>
    </row>
    <row r="88" spans="1:7" s="16" customFormat="1" ht="19.5" customHeight="1" x14ac:dyDescent="0.35">
      <c r="A88" s="706" t="s">
        <v>250</v>
      </c>
      <c r="B88" s="706"/>
      <c r="C88" s="706"/>
      <c r="D88" s="706"/>
      <c r="E88" s="706"/>
      <c r="F88" s="706"/>
    </row>
    <row r="89" spans="1:7" s="16" customFormat="1" x14ac:dyDescent="0.35">
      <c r="A89" s="25"/>
      <c r="B89" s="33"/>
      <c r="C89" s="20"/>
      <c r="D89" s="20"/>
      <c r="E89" s="20"/>
      <c r="F89" s="15"/>
    </row>
    <row r="90" spans="1:7" s="16" customFormat="1" x14ac:dyDescent="0.35">
      <c r="A90" s="25"/>
      <c r="B90" s="33"/>
      <c r="C90" s="20"/>
      <c r="D90" s="20"/>
      <c r="E90" s="20"/>
      <c r="F90" s="15"/>
    </row>
    <row r="91" spans="1:7" s="16" customFormat="1" ht="12.75" customHeight="1" x14ac:dyDescent="0.35">
      <c r="A91" s="25"/>
      <c r="B91" s="33"/>
      <c r="C91" s="20"/>
      <c r="D91" s="20"/>
      <c r="E91" s="20"/>
      <c r="F91" s="10" t="s">
        <v>0</v>
      </c>
    </row>
    <row r="92" spans="1:7" s="4" customFormat="1" ht="15" x14ac:dyDescent="0.3">
      <c r="A92" s="518" t="s">
        <v>251</v>
      </c>
      <c r="B92" s="519" t="s">
        <v>172</v>
      </c>
      <c r="C92" s="519" t="s">
        <v>254</v>
      </c>
      <c r="D92" s="519" t="s">
        <v>174</v>
      </c>
      <c r="E92" s="519" t="s">
        <v>175</v>
      </c>
      <c r="F92" s="520" t="s">
        <v>2</v>
      </c>
    </row>
    <row r="93" spans="1:7" s="16" customFormat="1" x14ac:dyDescent="0.35">
      <c r="A93" s="11" t="s">
        <v>252</v>
      </c>
      <c r="B93" s="29" t="s">
        <v>4</v>
      </c>
      <c r="C93" s="34">
        <v>99.82</v>
      </c>
      <c r="D93" s="34">
        <v>95.6</v>
      </c>
      <c r="E93" s="34">
        <v>95.58</v>
      </c>
      <c r="G93" s="15"/>
    </row>
    <row r="94" spans="1:7" s="16" customFormat="1" x14ac:dyDescent="0.35">
      <c r="A94" s="11" t="s">
        <v>253</v>
      </c>
      <c r="B94" s="29" t="s">
        <v>4</v>
      </c>
      <c r="C94" s="549" t="s">
        <v>11</v>
      </c>
      <c r="D94" s="34">
        <v>4.28</v>
      </c>
      <c r="E94" s="34">
        <v>4.29</v>
      </c>
      <c r="G94" s="15"/>
    </row>
    <row r="95" spans="1:7" s="16" customFormat="1" x14ac:dyDescent="0.35">
      <c r="A95" s="11" t="s">
        <v>255</v>
      </c>
      <c r="B95" s="29" t="s">
        <v>4</v>
      </c>
      <c r="C95" s="34">
        <v>0.05</v>
      </c>
      <c r="D95" s="34">
        <v>0.12</v>
      </c>
      <c r="E95" s="34">
        <v>0.13</v>
      </c>
      <c r="G95" s="15"/>
    </row>
    <row r="96" spans="1:7" s="16" customFormat="1" x14ac:dyDescent="0.35">
      <c r="A96" s="11" t="s">
        <v>256</v>
      </c>
      <c r="B96" s="29" t="s">
        <v>4</v>
      </c>
      <c r="C96" s="34">
        <v>99.95</v>
      </c>
      <c r="D96" s="34">
        <v>96.57</v>
      </c>
      <c r="E96" s="34">
        <v>96.54</v>
      </c>
      <c r="G96" s="15"/>
    </row>
    <row r="97" spans="1:7" s="16" customFormat="1" x14ac:dyDescent="0.35">
      <c r="A97" s="11" t="s">
        <v>257</v>
      </c>
      <c r="B97" s="29" t="s">
        <v>4</v>
      </c>
      <c r="C97" s="34">
        <v>0.03</v>
      </c>
      <c r="D97" s="34">
        <v>3.24</v>
      </c>
      <c r="E97" s="34">
        <v>3.27</v>
      </c>
      <c r="G97" s="15"/>
    </row>
    <row r="98" spans="1:7" s="16" customFormat="1" x14ac:dyDescent="0.35">
      <c r="A98" s="11" t="s">
        <v>258</v>
      </c>
      <c r="B98" s="29" t="s">
        <v>4</v>
      </c>
      <c r="C98" s="34">
        <v>0.02</v>
      </c>
      <c r="D98" s="34">
        <v>0.19</v>
      </c>
      <c r="E98" s="34">
        <v>0.19</v>
      </c>
      <c r="G98" s="15"/>
    </row>
    <row r="99" spans="1:7" s="16" customFormat="1" ht="15" x14ac:dyDescent="0.35">
      <c r="A99" s="11" t="s">
        <v>267</v>
      </c>
      <c r="B99" s="29" t="s">
        <v>4</v>
      </c>
      <c r="C99" s="34">
        <v>97.21</v>
      </c>
      <c r="D99" s="34"/>
      <c r="E99" s="34"/>
      <c r="G99" s="15"/>
    </row>
    <row r="100" spans="1:7" s="16" customFormat="1" x14ac:dyDescent="0.35">
      <c r="A100" s="11" t="s">
        <v>268</v>
      </c>
      <c r="B100" s="29" t="s">
        <v>4</v>
      </c>
      <c r="C100" s="34">
        <v>98.36</v>
      </c>
      <c r="D100" s="34"/>
      <c r="E100" s="34"/>
      <c r="G100" s="15"/>
    </row>
    <row r="101" spans="1:7" s="16" customFormat="1" x14ac:dyDescent="0.35">
      <c r="A101" s="11" t="s">
        <v>269</v>
      </c>
      <c r="B101" s="29" t="s">
        <v>4</v>
      </c>
      <c r="C101" s="34">
        <v>98.78</v>
      </c>
      <c r="D101" s="34"/>
      <c r="E101" s="34"/>
      <c r="G101" s="15"/>
    </row>
    <row r="102" spans="1:7" s="16" customFormat="1" x14ac:dyDescent="0.35">
      <c r="A102" s="11" t="s">
        <v>270</v>
      </c>
      <c r="B102" s="29" t="s">
        <v>4</v>
      </c>
      <c r="C102" s="34">
        <v>1.22</v>
      </c>
      <c r="D102" s="34"/>
      <c r="E102" s="34"/>
      <c r="G102" s="15"/>
    </row>
    <row r="103" spans="1:7" s="16" customFormat="1" x14ac:dyDescent="0.35">
      <c r="A103" s="11" t="s">
        <v>287</v>
      </c>
      <c r="B103" s="29" t="s">
        <v>4</v>
      </c>
      <c r="C103" s="34">
        <v>99.17</v>
      </c>
      <c r="D103" s="34"/>
      <c r="E103" s="34"/>
      <c r="G103" s="15"/>
    </row>
    <row r="104" spans="1:7" s="16" customFormat="1" x14ac:dyDescent="0.35">
      <c r="A104" s="11" t="s">
        <v>259</v>
      </c>
      <c r="B104" s="29" t="s">
        <v>4</v>
      </c>
      <c r="C104" s="34">
        <v>100</v>
      </c>
      <c r="D104" s="34"/>
      <c r="E104" s="34"/>
      <c r="G104" s="15"/>
    </row>
    <row r="105" spans="1:7" s="16" customFormat="1" x14ac:dyDescent="0.35">
      <c r="A105" s="11" t="s">
        <v>260</v>
      </c>
      <c r="B105" s="29" t="s">
        <v>4</v>
      </c>
      <c r="C105" s="34">
        <v>99.97</v>
      </c>
      <c r="D105" s="34"/>
      <c r="E105" s="34"/>
      <c r="G105" s="15"/>
    </row>
    <row r="106" spans="1:7" s="16" customFormat="1" x14ac:dyDescent="0.35">
      <c r="A106" s="11" t="s">
        <v>261</v>
      </c>
      <c r="B106" s="29" t="s">
        <v>4</v>
      </c>
      <c r="C106" s="34">
        <v>99.76</v>
      </c>
      <c r="D106" s="34"/>
      <c r="E106" s="34"/>
      <c r="G106" s="15"/>
    </row>
    <row r="107" spans="1:7" s="16" customFormat="1" x14ac:dyDescent="0.35">
      <c r="A107" s="11" t="s">
        <v>262</v>
      </c>
      <c r="B107" s="29" t="s">
        <v>10</v>
      </c>
      <c r="C107" s="62">
        <v>886</v>
      </c>
      <c r="D107" s="62">
        <v>912</v>
      </c>
      <c r="E107" s="35">
        <v>962</v>
      </c>
      <c r="G107" s="15"/>
    </row>
    <row r="108" spans="1:7" s="16" customFormat="1" x14ac:dyDescent="0.35">
      <c r="A108" s="11" t="s">
        <v>263</v>
      </c>
      <c r="B108" s="29" t="s">
        <v>12</v>
      </c>
      <c r="C108" s="34">
        <v>0.39</v>
      </c>
      <c r="D108" s="34">
        <v>0.41</v>
      </c>
      <c r="E108" s="34">
        <v>0.43</v>
      </c>
      <c r="G108" s="15"/>
    </row>
    <row r="109" spans="1:7" s="16" customFormat="1" x14ac:dyDescent="0.35">
      <c r="A109" s="11" t="s">
        <v>264</v>
      </c>
      <c r="B109" s="29" t="s">
        <v>12</v>
      </c>
      <c r="C109" s="34">
        <v>8.77</v>
      </c>
      <c r="D109" s="34">
        <v>9.0299999999999994</v>
      </c>
      <c r="E109" s="34">
        <v>9.52</v>
      </c>
      <c r="G109" s="15"/>
    </row>
    <row r="110" spans="1:7" s="16" customFormat="1" x14ac:dyDescent="0.35">
      <c r="A110" s="11" t="s">
        <v>265</v>
      </c>
      <c r="B110" s="29" t="s">
        <v>4</v>
      </c>
      <c r="C110" s="62">
        <v>100</v>
      </c>
      <c r="D110" s="62">
        <v>100</v>
      </c>
      <c r="E110" s="34" t="s">
        <v>3</v>
      </c>
      <c r="G110" s="15"/>
    </row>
    <row r="111" spans="1:7" s="16" customFormat="1" x14ac:dyDescent="0.35">
      <c r="A111" s="11" t="s">
        <v>266</v>
      </c>
      <c r="B111" s="29" t="s">
        <v>10</v>
      </c>
      <c r="C111" s="62">
        <v>53</v>
      </c>
      <c r="D111" s="62">
        <v>912</v>
      </c>
      <c r="E111" s="35">
        <v>962</v>
      </c>
      <c r="G111" s="15"/>
    </row>
    <row r="112" spans="1:7" s="16" customFormat="1" x14ac:dyDescent="0.35">
      <c r="A112" s="11" t="s">
        <v>271</v>
      </c>
      <c r="B112" s="29" t="s">
        <v>12</v>
      </c>
      <c r="C112" s="34">
        <v>0.35</v>
      </c>
      <c r="D112" s="34">
        <v>0.41</v>
      </c>
      <c r="E112" s="34">
        <v>0.43</v>
      </c>
      <c r="G112" s="15"/>
    </row>
    <row r="113" spans="1:7" s="16" customFormat="1" x14ac:dyDescent="0.35">
      <c r="A113" s="11" t="s">
        <v>272</v>
      </c>
      <c r="B113" s="29" t="s">
        <v>12</v>
      </c>
      <c r="C113" s="34">
        <v>3.79</v>
      </c>
      <c r="D113" s="34">
        <v>9.0299999999999994</v>
      </c>
      <c r="E113" s="34">
        <v>9.52</v>
      </c>
      <c r="G113" s="15"/>
    </row>
    <row r="114" spans="1:7" s="16" customFormat="1" ht="27" customHeight="1" x14ac:dyDescent="0.35">
      <c r="A114" s="11" t="s">
        <v>273</v>
      </c>
      <c r="B114" s="29"/>
      <c r="C114" s="34" t="s">
        <v>274</v>
      </c>
      <c r="D114" s="34" t="s">
        <v>275</v>
      </c>
      <c r="E114" s="12" t="s">
        <v>276</v>
      </c>
      <c r="G114" s="15"/>
    </row>
    <row r="115" spans="1:7" s="16" customFormat="1" x14ac:dyDescent="0.35">
      <c r="A115" s="11" t="s">
        <v>277</v>
      </c>
      <c r="B115" s="29" t="s">
        <v>4</v>
      </c>
      <c r="C115" s="62">
        <v>100</v>
      </c>
      <c r="D115" s="62">
        <v>100</v>
      </c>
      <c r="E115" s="395">
        <v>100</v>
      </c>
      <c r="G115" s="15"/>
    </row>
    <row r="116" spans="1:7" s="16" customFormat="1" x14ac:dyDescent="0.35">
      <c r="A116" s="22" t="s">
        <v>278</v>
      </c>
      <c r="B116" s="30" t="s">
        <v>4</v>
      </c>
      <c r="C116" s="65">
        <v>100</v>
      </c>
      <c r="D116" s="65">
        <v>100</v>
      </c>
      <c r="E116" s="65">
        <v>100</v>
      </c>
      <c r="G116" s="15"/>
    </row>
    <row r="117" spans="1:7" s="16" customFormat="1" ht="20.25" customHeight="1" x14ac:dyDescent="0.35">
      <c r="A117" s="706" t="s">
        <v>280</v>
      </c>
      <c r="B117" s="706"/>
      <c r="C117" s="706"/>
      <c r="D117" s="706"/>
      <c r="E117" s="706"/>
      <c r="F117" s="706"/>
    </row>
    <row r="118" spans="1:7" s="16" customFormat="1" ht="18" customHeight="1" x14ac:dyDescent="0.35">
      <c r="A118" s="706" t="s">
        <v>281</v>
      </c>
      <c r="B118" s="706"/>
      <c r="C118" s="706"/>
      <c r="D118" s="706"/>
      <c r="E118" s="706"/>
      <c r="F118" s="706"/>
    </row>
    <row r="119" spans="1:7" s="16" customFormat="1" ht="12.75" customHeight="1" x14ac:dyDescent="0.35">
      <c r="A119" s="706" t="s">
        <v>279</v>
      </c>
      <c r="B119" s="706"/>
      <c r="C119" s="706"/>
      <c r="D119" s="706"/>
      <c r="E119" s="706"/>
      <c r="F119" s="706"/>
    </row>
    <row r="120" spans="1:7" s="16" customFormat="1" x14ac:dyDescent="0.35">
      <c r="A120" s="706"/>
      <c r="B120" s="706"/>
      <c r="C120" s="706"/>
      <c r="D120" s="706"/>
      <c r="E120" s="706"/>
      <c r="F120" s="356"/>
    </row>
    <row r="121" spans="1:7" s="16" customFormat="1" x14ac:dyDescent="0.35">
      <c r="A121" s="706"/>
      <c r="B121" s="706"/>
      <c r="C121" s="706"/>
      <c r="D121" s="706"/>
      <c r="E121" s="706"/>
      <c r="F121" s="15"/>
    </row>
    <row r="122" spans="1:7" s="16" customFormat="1" x14ac:dyDescent="0.35">
      <c r="A122" s="25"/>
      <c r="B122" s="33"/>
      <c r="C122" s="20"/>
      <c r="D122" s="20"/>
      <c r="E122" s="20"/>
      <c r="F122" s="20"/>
      <c r="G122" s="10" t="s">
        <v>0</v>
      </c>
    </row>
    <row r="123" spans="1:7" s="4" customFormat="1" x14ac:dyDescent="0.3">
      <c r="A123" s="518" t="s">
        <v>282</v>
      </c>
      <c r="B123" s="522" t="s">
        <v>172</v>
      </c>
      <c r="C123" s="519" t="s">
        <v>203</v>
      </c>
      <c r="D123" s="519" t="s">
        <v>176</v>
      </c>
      <c r="E123" s="519" t="s">
        <v>174</v>
      </c>
      <c r="F123" s="519" t="s">
        <v>175</v>
      </c>
      <c r="G123" s="520" t="s">
        <v>2</v>
      </c>
    </row>
    <row r="124" spans="1:7" s="16" customFormat="1" x14ac:dyDescent="0.35">
      <c r="A124" s="11" t="s">
        <v>283</v>
      </c>
      <c r="B124" s="29" t="s">
        <v>4</v>
      </c>
      <c r="C124" s="34">
        <v>94</v>
      </c>
      <c r="D124" s="34">
        <v>94</v>
      </c>
      <c r="E124" s="34">
        <v>94</v>
      </c>
      <c r="F124" s="34">
        <v>90</v>
      </c>
      <c r="G124" s="15"/>
    </row>
    <row r="125" spans="1:7" s="16" customFormat="1" x14ac:dyDescent="0.35">
      <c r="A125" s="11" t="s">
        <v>284</v>
      </c>
      <c r="B125" s="29" t="s">
        <v>4</v>
      </c>
      <c r="C125" s="34">
        <v>93</v>
      </c>
      <c r="D125" s="34">
        <v>93</v>
      </c>
      <c r="E125" s="34">
        <v>93</v>
      </c>
      <c r="F125" s="34">
        <v>87</v>
      </c>
      <c r="G125" s="15"/>
    </row>
    <row r="126" spans="1:7" s="16" customFormat="1" ht="27" customHeight="1" x14ac:dyDescent="0.35">
      <c r="A126" s="11" t="s">
        <v>285</v>
      </c>
      <c r="B126" s="29" t="s">
        <v>4</v>
      </c>
      <c r="C126" s="34">
        <v>97</v>
      </c>
      <c r="D126" s="34">
        <v>98</v>
      </c>
      <c r="E126" s="34">
        <v>97</v>
      </c>
      <c r="F126" s="34">
        <v>91</v>
      </c>
      <c r="G126" s="15"/>
    </row>
    <row r="127" spans="1:7" s="16" customFormat="1" x14ac:dyDescent="0.35">
      <c r="A127" s="11" t="s">
        <v>286</v>
      </c>
      <c r="B127" s="29" t="s">
        <v>4</v>
      </c>
      <c r="C127" s="34">
        <v>97</v>
      </c>
      <c r="D127" s="34">
        <v>98</v>
      </c>
      <c r="E127" s="34">
        <v>97</v>
      </c>
      <c r="F127" s="34">
        <v>88.4</v>
      </c>
      <c r="G127" s="15"/>
    </row>
    <row r="128" spans="1:7" s="16" customFormat="1" x14ac:dyDescent="0.35">
      <c r="A128" s="11" t="s">
        <v>288</v>
      </c>
      <c r="B128" s="29" t="s">
        <v>289</v>
      </c>
      <c r="C128" s="34">
        <v>73.62</v>
      </c>
      <c r="D128" s="34">
        <v>66.540000000000006</v>
      </c>
      <c r="E128" s="34">
        <v>73.62</v>
      </c>
      <c r="F128" s="34">
        <v>73.62</v>
      </c>
      <c r="G128" s="15"/>
    </row>
    <row r="129" spans="1:7" s="16" customFormat="1" x14ac:dyDescent="0.35">
      <c r="A129" s="11" t="s">
        <v>292</v>
      </c>
      <c r="B129" s="29" t="s">
        <v>289</v>
      </c>
      <c r="C129" s="34">
        <v>91.74</v>
      </c>
      <c r="D129" s="34">
        <v>91.08</v>
      </c>
      <c r="E129" s="34">
        <v>91.74</v>
      </c>
      <c r="F129" s="34">
        <v>91.74</v>
      </c>
      <c r="G129" s="15"/>
    </row>
    <row r="130" spans="1:7" s="16" customFormat="1" x14ac:dyDescent="0.35">
      <c r="A130" s="11" t="s">
        <v>293</v>
      </c>
      <c r="B130" s="29" t="s">
        <v>290</v>
      </c>
      <c r="C130" s="34">
        <v>64</v>
      </c>
      <c r="D130" s="34">
        <v>64</v>
      </c>
      <c r="E130" s="34">
        <v>30</v>
      </c>
      <c r="F130" s="34">
        <v>63.38</v>
      </c>
      <c r="G130" s="15"/>
    </row>
    <row r="131" spans="1:7" s="16" customFormat="1" x14ac:dyDescent="0.35">
      <c r="A131" s="11" t="s">
        <v>294</v>
      </c>
      <c r="B131" s="29" t="s">
        <v>289</v>
      </c>
      <c r="C131" s="34">
        <v>100</v>
      </c>
      <c r="D131" s="34">
        <v>100</v>
      </c>
      <c r="E131" s="34">
        <v>100</v>
      </c>
      <c r="F131" s="34">
        <v>100</v>
      </c>
      <c r="G131" s="15"/>
    </row>
    <row r="132" spans="1:7" s="16" customFormat="1" x14ac:dyDescent="0.35">
      <c r="A132" s="11" t="s">
        <v>295</v>
      </c>
      <c r="B132" s="29" t="s">
        <v>291</v>
      </c>
      <c r="C132" s="34">
        <v>0.35</v>
      </c>
      <c r="D132" s="34">
        <v>0.35</v>
      </c>
      <c r="E132" s="34">
        <v>0.35</v>
      </c>
      <c r="F132" s="34">
        <v>0.17</v>
      </c>
      <c r="G132" s="15"/>
    </row>
    <row r="133" spans="1:7" s="16" customFormat="1" x14ac:dyDescent="0.35">
      <c r="A133" s="11" t="s">
        <v>310</v>
      </c>
      <c r="B133" s="29" t="s">
        <v>296</v>
      </c>
      <c r="C133" s="34" t="s">
        <v>298</v>
      </c>
      <c r="D133" s="34" t="s">
        <v>302</v>
      </c>
      <c r="E133" s="34" t="s">
        <v>298</v>
      </c>
      <c r="F133" s="34" t="s">
        <v>306</v>
      </c>
      <c r="G133" s="15"/>
    </row>
    <row r="134" spans="1:7" s="16" customFormat="1" x14ac:dyDescent="0.35">
      <c r="A134" s="11" t="s">
        <v>310</v>
      </c>
      <c r="B134" s="29" t="s">
        <v>297</v>
      </c>
      <c r="C134" s="34" t="s">
        <v>299</v>
      </c>
      <c r="D134" s="34" t="s">
        <v>303</v>
      </c>
      <c r="E134" s="34" t="s">
        <v>299</v>
      </c>
      <c r="F134" s="34" t="s">
        <v>307</v>
      </c>
      <c r="G134" s="15"/>
    </row>
    <row r="135" spans="1:7" s="16" customFormat="1" x14ac:dyDescent="0.35">
      <c r="A135" s="11" t="s">
        <v>311</v>
      </c>
      <c r="B135" s="29" t="s">
        <v>296</v>
      </c>
      <c r="C135" s="34" t="s">
        <v>300</v>
      </c>
      <c r="D135" s="34" t="s">
        <v>304</v>
      </c>
      <c r="E135" s="34" t="s">
        <v>300</v>
      </c>
      <c r="F135" s="34" t="s">
        <v>308</v>
      </c>
      <c r="G135" s="15"/>
    </row>
    <row r="136" spans="1:7" s="16" customFormat="1" x14ac:dyDescent="0.35">
      <c r="A136" s="22" t="s">
        <v>311</v>
      </c>
      <c r="B136" s="30" t="s">
        <v>297</v>
      </c>
      <c r="C136" s="23" t="s">
        <v>301</v>
      </c>
      <c r="D136" s="23" t="s">
        <v>305</v>
      </c>
      <c r="E136" s="23" t="s">
        <v>301</v>
      </c>
      <c r="F136" s="23" t="s">
        <v>309</v>
      </c>
      <c r="G136" s="15"/>
    </row>
    <row r="137" spans="1:7" s="16" customFormat="1" x14ac:dyDescent="0.35">
      <c r="A137" s="702"/>
      <c r="B137" s="702"/>
      <c r="C137" s="702"/>
      <c r="D137" s="702"/>
      <c r="E137" s="702"/>
      <c r="F137" s="702"/>
    </row>
    <row r="138" spans="1:7" s="16" customFormat="1" ht="15" x14ac:dyDescent="0.35">
      <c r="A138" s="350"/>
      <c r="B138" s="350"/>
      <c r="C138" s="350"/>
      <c r="D138" s="350"/>
      <c r="E138" s="350"/>
      <c r="F138" s="350"/>
    </row>
    <row r="139" spans="1:7" s="16" customFormat="1" ht="15" x14ac:dyDescent="0.35">
      <c r="A139" s="350"/>
      <c r="B139" s="350"/>
      <c r="C139" s="350"/>
      <c r="D139" s="350"/>
      <c r="E139" s="350"/>
      <c r="F139" s="350"/>
    </row>
    <row r="140" spans="1:7" s="4" customFormat="1" ht="10.5" customHeight="1" x14ac:dyDescent="0.3">
      <c r="A140" s="41"/>
      <c r="B140" s="5"/>
      <c r="C140" s="6"/>
      <c r="D140" s="6"/>
      <c r="E140" s="6"/>
      <c r="F140" s="8"/>
    </row>
    <row r="141" spans="1:7" s="16" customFormat="1" ht="18.75" customHeight="1" x14ac:dyDescent="0.35">
      <c r="A141" s="9" t="s">
        <v>312</v>
      </c>
      <c r="B141" s="27"/>
      <c r="C141" s="27"/>
      <c r="D141" s="28"/>
      <c r="E141" s="42"/>
      <c r="F141" s="10" t="s">
        <v>0</v>
      </c>
    </row>
    <row r="142" spans="1:7" s="4" customFormat="1" x14ac:dyDescent="0.3">
      <c r="A142" s="518" t="s">
        <v>313</v>
      </c>
      <c r="B142" s="519" t="s">
        <v>172</v>
      </c>
      <c r="C142" s="519">
        <v>2023</v>
      </c>
      <c r="D142" s="519">
        <v>2022</v>
      </c>
      <c r="E142" s="519">
        <v>2021</v>
      </c>
      <c r="F142" s="520" t="s">
        <v>2</v>
      </c>
    </row>
    <row r="143" spans="1:7" s="16" customFormat="1" x14ac:dyDescent="0.35">
      <c r="A143" s="11" t="s">
        <v>315</v>
      </c>
      <c r="B143" s="12" t="s">
        <v>314</v>
      </c>
      <c r="C143" s="12">
        <v>97.8</v>
      </c>
      <c r="D143" s="12">
        <v>98.1</v>
      </c>
      <c r="E143" s="14">
        <v>97.9</v>
      </c>
      <c r="F143" s="13"/>
    </row>
    <row r="144" spans="1:7" s="16" customFormat="1" x14ac:dyDescent="0.35">
      <c r="A144" s="11" t="s">
        <v>316</v>
      </c>
      <c r="B144" s="12" t="s">
        <v>314</v>
      </c>
      <c r="C144" s="12">
        <v>98.3</v>
      </c>
      <c r="D144" s="12">
        <v>98.7</v>
      </c>
      <c r="E144" s="14">
        <v>98.2</v>
      </c>
      <c r="F144" s="13"/>
    </row>
    <row r="145" spans="1:6" s="16" customFormat="1" x14ac:dyDescent="0.35">
      <c r="A145" s="11" t="s">
        <v>317</v>
      </c>
      <c r="B145" s="12" t="s">
        <v>314</v>
      </c>
      <c r="C145" s="12">
        <v>98.1</v>
      </c>
      <c r="D145" s="12">
        <v>98.3</v>
      </c>
      <c r="E145" s="14">
        <v>98.4</v>
      </c>
      <c r="F145" s="13"/>
    </row>
    <row r="146" spans="1:6" s="16" customFormat="1" x14ac:dyDescent="0.35">
      <c r="A146" s="11" t="s">
        <v>318</v>
      </c>
      <c r="B146" s="12" t="s">
        <v>314</v>
      </c>
      <c r="C146" s="12">
        <v>97.8</v>
      </c>
      <c r="D146" s="12">
        <v>98.3</v>
      </c>
      <c r="E146" s="14">
        <v>98.5</v>
      </c>
      <c r="F146" s="13"/>
    </row>
    <row r="147" spans="1:6" s="16" customFormat="1" x14ac:dyDescent="0.35">
      <c r="A147" s="11" t="s">
        <v>319</v>
      </c>
      <c r="B147" s="12" t="s">
        <v>314</v>
      </c>
      <c r="C147" s="12">
        <v>99.2</v>
      </c>
      <c r="D147" s="12">
        <v>99.2</v>
      </c>
      <c r="E147" s="14">
        <v>99.5</v>
      </c>
      <c r="F147" s="13"/>
    </row>
    <row r="148" spans="1:6" s="16" customFormat="1" x14ac:dyDescent="0.35">
      <c r="A148" s="11" t="s">
        <v>320</v>
      </c>
      <c r="B148" s="12" t="s">
        <v>314</v>
      </c>
      <c r="C148" s="12">
        <v>94.8</v>
      </c>
      <c r="D148" s="12">
        <v>95.5</v>
      </c>
      <c r="E148" s="14">
        <v>95.4</v>
      </c>
      <c r="F148" s="13"/>
    </row>
    <row r="149" spans="1:6" s="16" customFormat="1" x14ac:dyDescent="0.35">
      <c r="A149" s="11" t="s">
        <v>321</v>
      </c>
      <c r="B149" s="12" t="s">
        <v>314</v>
      </c>
      <c r="C149" s="12">
        <v>98.7</v>
      </c>
      <c r="D149" s="12">
        <v>98.6</v>
      </c>
      <c r="E149" s="14">
        <v>98.8</v>
      </c>
      <c r="F149" s="13"/>
    </row>
    <row r="150" spans="1:6" s="16" customFormat="1" x14ac:dyDescent="0.35">
      <c r="A150" s="11" t="s">
        <v>322</v>
      </c>
      <c r="B150" s="12" t="s">
        <v>314</v>
      </c>
      <c r="C150" s="659" t="s">
        <v>159</v>
      </c>
      <c r="D150" s="12"/>
      <c r="E150" s="14"/>
      <c r="F150" s="13"/>
    </row>
    <row r="151" spans="1:6" s="16" customFormat="1" ht="26" x14ac:dyDescent="0.35">
      <c r="A151" s="22" t="s">
        <v>323</v>
      </c>
      <c r="B151" s="23" t="s">
        <v>314</v>
      </c>
      <c r="C151" s="23">
        <v>99.7</v>
      </c>
      <c r="D151" s="24">
        <v>99.6</v>
      </c>
      <c r="E151" s="24">
        <v>99</v>
      </c>
      <c r="F151" s="13"/>
    </row>
    <row r="152" spans="1:6" s="16" customFormat="1" ht="18.75" customHeight="1" x14ac:dyDescent="0.35">
      <c r="A152" s="702" t="s">
        <v>324</v>
      </c>
      <c r="B152" s="702"/>
      <c r="C152" s="702"/>
      <c r="D152" s="702"/>
      <c r="E152" s="702"/>
      <c r="F152" s="702"/>
    </row>
    <row r="153" spans="1:6" s="16" customFormat="1" x14ac:dyDescent="0.35">
      <c r="A153" s="25"/>
      <c r="B153" s="33"/>
      <c r="C153" s="20"/>
      <c r="D153" s="43"/>
      <c r="E153" s="26"/>
      <c r="F153" s="13"/>
    </row>
    <row r="154" spans="1:6" s="16" customFormat="1" x14ac:dyDescent="0.35">
      <c r="A154" s="25"/>
      <c r="B154" s="33"/>
      <c r="C154" s="20"/>
      <c r="D154" s="43"/>
      <c r="E154" s="26"/>
      <c r="F154" s="13"/>
    </row>
    <row r="155" spans="1:6" s="4" customFormat="1" x14ac:dyDescent="0.3">
      <c r="A155" s="9"/>
      <c r="B155" s="27"/>
      <c r="C155" s="27"/>
      <c r="D155" s="28"/>
      <c r="E155" s="42"/>
      <c r="F155" s="10" t="s">
        <v>0</v>
      </c>
    </row>
    <row r="156" spans="1:6" s="16" customFormat="1" x14ac:dyDescent="0.3">
      <c r="A156" s="518" t="s">
        <v>325</v>
      </c>
      <c r="B156" s="519" t="s">
        <v>172</v>
      </c>
      <c r="C156" s="519">
        <v>2023</v>
      </c>
      <c r="D156" s="519">
        <v>2022</v>
      </c>
      <c r="E156" s="519">
        <v>2021</v>
      </c>
      <c r="F156" s="520" t="s">
        <v>2</v>
      </c>
    </row>
    <row r="157" spans="1:6" s="16" customFormat="1" x14ac:dyDescent="0.35">
      <c r="A157" s="11" t="s">
        <v>13</v>
      </c>
      <c r="B157" s="29" t="s">
        <v>331</v>
      </c>
      <c r="C157" s="396">
        <v>98.4</v>
      </c>
      <c r="D157" s="396">
        <v>97.4</v>
      </c>
      <c r="E157" s="14">
        <v>96.8</v>
      </c>
      <c r="F157" s="15"/>
    </row>
    <row r="158" spans="1:6" s="16" customFormat="1" x14ac:dyDescent="0.35">
      <c r="A158" s="11" t="s">
        <v>326</v>
      </c>
      <c r="B158" s="29" t="s">
        <v>331</v>
      </c>
      <c r="C158" s="396">
        <v>98.1</v>
      </c>
      <c r="D158" s="396">
        <v>96.4</v>
      </c>
      <c r="E158" s="14">
        <v>94.9</v>
      </c>
      <c r="F158" s="15"/>
    </row>
    <row r="159" spans="1:6" s="16" customFormat="1" x14ac:dyDescent="0.35">
      <c r="A159" s="11" t="s">
        <v>327</v>
      </c>
      <c r="B159" s="29" t="s">
        <v>331</v>
      </c>
      <c r="C159" s="396">
        <v>94.4</v>
      </c>
      <c r="D159" s="396">
        <v>92.5</v>
      </c>
      <c r="E159" s="14">
        <v>91.4</v>
      </c>
      <c r="F159" s="15"/>
    </row>
    <row r="160" spans="1:6" s="16" customFormat="1" x14ac:dyDescent="0.35">
      <c r="A160" s="11" t="s">
        <v>328</v>
      </c>
      <c r="B160" s="29" t="s">
        <v>331</v>
      </c>
      <c r="C160" s="396">
        <v>98.9</v>
      </c>
      <c r="D160" s="396">
        <v>97.8</v>
      </c>
      <c r="E160" s="14">
        <v>96.7</v>
      </c>
      <c r="F160" s="15"/>
    </row>
    <row r="161" spans="1:6" s="16" customFormat="1" x14ac:dyDescent="0.35">
      <c r="A161" s="11" t="s">
        <v>329</v>
      </c>
      <c r="B161" s="29" t="s">
        <v>331</v>
      </c>
      <c r="C161" s="396">
        <v>99.3</v>
      </c>
      <c r="D161" s="396">
        <v>98.9</v>
      </c>
      <c r="E161" s="14">
        <v>98.4</v>
      </c>
      <c r="F161" s="15"/>
    </row>
    <row r="162" spans="1:6" s="16" customFormat="1" x14ac:dyDescent="0.35">
      <c r="A162" s="22" t="s">
        <v>330</v>
      </c>
      <c r="B162" s="30" t="s">
        <v>331</v>
      </c>
      <c r="C162" s="24">
        <v>98.7</v>
      </c>
      <c r="D162" s="24">
        <v>97.7</v>
      </c>
      <c r="E162" s="24">
        <v>97.1</v>
      </c>
      <c r="F162" s="15"/>
    </row>
    <row r="163" spans="1:6" s="16" customFormat="1" x14ac:dyDescent="0.35">
      <c r="A163" s="25"/>
      <c r="B163" s="33"/>
      <c r="C163" s="20"/>
      <c r="D163" s="20"/>
      <c r="E163" s="20"/>
      <c r="F163" s="15"/>
    </row>
    <row r="164" spans="1:6" s="16" customFormat="1" x14ac:dyDescent="0.35">
      <c r="A164" s="25"/>
      <c r="B164" s="33"/>
      <c r="C164" s="20"/>
      <c r="D164" s="20"/>
      <c r="E164" s="20"/>
      <c r="F164" s="15"/>
    </row>
    <row r="165" spans="1:6" s="4" customFormat="1" x14ac:dyDescent="0.3">
      <c r="A165" s="25"/>
      <c r="B165" s="33"/>
      <c r="C165" s="33"/>
      <c r="D165" s="20"/>
      <c r="E165" s="20"/>
      <c r="F165" s="10" t="s">
        <v>0</v>
      </c>
    </row>
    <row r="166" spans="1:6" s="16" customFormat="1" x14ac:dyDescent="0.3">
      <c r="A166" s="518" t="s">
        <v>332</v>
      </c>
      <c r="B166" s="519" t="s">
        <v>172</v>
      </c>
      <c r="C166" s="519">
        <v>2023</v>
      </c>
      <c r="D166" s="519">
        <v>2022</v>
      </c>
      <c r="E166" s="519">
        <v>2021</v>
      </c>
      <c r="F166" s="520" t="s">
        <v>2</v>
      </c>
    </row>
    <row r="167" spans="1:6" s="16" customFormat="1" x14ac:dyDescent="0.35">
      <c r="A167" s="11" t="s">
        <v>13</v>
      </c>
      <c r="B167" s="29" t="s">
        <v>331</v>
      </c>
      <c r="C167" s="14">
        <v>93</v>
      </c>
      <c r="D167" s="14">
        <v>92.5</v>
      </c>
      <c r="E167" s="14">
        <v>90.7</v>
      </c>
      <c r="F167" s="15"/>
    </row>
    <row r="168" spans="1:6" s="16" customFormat="1" x14ac:dyDescent="0.35">
      <c r="A168" s="11" t="s">
        <v>326</v>
      </c>
      <c r="B168" s="29" t="s">
        <v>331</v>
      </c>
      <c r="C168" s="14">
        <v>82.8</v>
      </c>
      <c r="D168" s="14">
        <v>82.2</v>
      </c>
      <c r="E168" s="14">
        <v>81.099999999999994</v>
      </c>
      <c r="F168" s="15"/>
    </row>
    <row r="169" spans="1:6" s="16" customFormat="1" x14ac:dyDescent="0.35">
      <c r="A169" s="11" t="s">
        <v>327</v>
      </c>
      <c r="B169" s="29" t="s">
        <v>331</v>
      </c>
      <c r="C169" s="14">
        <v>83.7</v>
      </c>
      <c r="D169" s="14">
        <v>83.5</v>
      </c>
      <c r="E169" s="14">
        <v>82</v>
      </c>
      <c r="F169" s="15"/>
    </row>
    <row r="170" spans="1:6" s="16" customFormat="1" x14ac:dyDescent="0.35">
      <c r="A170" s="11" t="s">
        <v>328</v>
      </c>
      <c r="B170" s="29" t="s">
        <v>331</v>
      </c>
      <c r="C170" s="14">
        <v>90.9</v>
      </c>
      <c r="D170" s="14">
        <v>90.7</v>
      </c>
      <c r="E170" s="14">
        <v>89.7</v>
      </c>
      <c r="F170" s="15"/>
    </row>
    <row r="171" spans="1:6" s="16" customFormat="1" x14ac:dyDescent="0.35">
      <c r="A171" s="11" t="s">
        <v>329</v>
      </c>
      <c r="B171" s="29" t="s">
        <v>331</v>
      </c>
      <c r="C171" s="14">
        <v>98.4</v>
      </c>
      <c r="D171" s="14">
        <v>98.2</v>
      </c>
      <c r="E171" s="14">
        <v>97.5</v>
      </c>
      <c r="F171" s="15"/>
    </row>
    <row r="172" spans="1:6" s="16" customFormat="1" x14ac:dyDescent="0.35">
      <c r="A172" s="22" t="s">
        <v>330</v>
      </c>
      <c r="B172" s="30" t="s">
        <v>331</v>
      </c>
      <c r="C172" s="24">
        <v>91.9</v>
      </c>
      <c r="D172" s="24">
        <v>91.8</v>
      </c>
      <c r="E172" s="24">
        <v>90.4</v>
      </c>
      <c r="F172" s="15"/>
    </row>
    <row r="173" spans="1:6" s="16" customFormat="1" ht="12.75" customHeight="1" x14ac:dyDescent="0.35">
      <c r="A173" s="702"/>
      <c r="B173" s="702"/>
      <c r="C173" s="702"/>
      <c r="D173" s="702"/>
      <c r="E173" s="702"/>
      <c r="F173" s="702"/>
    </row>
    <row r="174" spans="1:6" s="16" customFormat="1" x14ac:dyDescent="0.35">
      <c r="A174" s="25"/>
      <c r="B174" s="33"/>
      <c r="C174" s="20"/>
      <c r="D174" s="20"/>
      <c r="E174" s="20"/>
      <c r="F174" s="15"/>
    </row>
    <row r="175" spans="1:6" s="16" customFormat="1" x14ac:dyDescent="0.35">
      <c r="A175" s="25"/>
      <c r="B175" s="33"/>
      <c r="C175" s="33"/>
      <c r="D175" s="20"/>
      <c r="E175" s="20"/>
      <c r="F175" s="10" t="s">
        <v>0</v>
      </c>
    </row>
    <row r="176" spans="1:6" s="4" customFormat="1" ht="15" x14ac:dyDescent="0.3">
      <c r="A176" s="518" t="s">
        <v>333</v>
      </c>
      <c r="B176" s="519" t="s">
        <v>172</v>
      </c>
      <c r="C176" s="519">
        <v>2023</v>
      </c>
      <c r="D176" s="519">
        <v>2022</v>
      </c>
      <c r="E176" s="519">
        <v>2021</v>
      </c>
      <c r="F176" s="520" t="s">
        <v>2</v>
      </c>
    </row>
    <row r="177" spans="1:6" s="16" customFormat="1" ht="26.15" customHeight="1" x14ac:dyDescent="0.35">
      <c r="A177" s="11" t="s">
        <v>334</v>
      </c>
      <c r="B177" s="29" t="s">
        <v>331</v>
      </c>
      <c r="C177" s="396">
        <v>75.510000000000005</v>
      </c>
      <c r="D177" s="396">
        <v>80.86</v>
      </c>
      <c r="E177" s="14">
        <v>76.260000000000005</v>
      </c>
      <c r="F177" s="45"/>
    </row>
    <row r="178" spans="1:6" s="16" customFormat="1" x14ac:dyDescent="0.35">
      <c r="A178" s="11" t="s">
        <v>335</v>
      </c>
      <c r="B178" s="29" t="s">
        <v>331</v>
      </c>
      <c r="C178" s="396">
        <v>71</v>
      </c>
      <c r="D178" s="396">
        <v>75.680000000000007</v>
      </c>
      <c r="E178" s="14">
        <v>70.459999999999994</v>
      </c>
      <c r="F178" s="45"/>
    </row>
    <row r="179" spans="1:6" s="16" customFormat="1" x14ac:dyDescent="0.35">
      <c r="A179" s="11" t="s">
        <v>336</v>
      </c>
      <c r="B179" s="29" t="s">
        <v>331</v>
      </c>
      <c r="C179" s="396">
        <v>69.28</v>
      </c>
      <c r="D179" s="396">
        <v>75.66</v>
      </c>
      <c r="E179" s="14">
        <v>75.48</v>
      </c>
      <c r="F179" s="45"/>
    </row>
    <row r="180" spans="1:6" s="16" customFormat="1" x14ac:dyDescent="0.35">
      <c r="A180" s="11" t="s">
        <v>337</v>
      </c>
      <c r="B180" s="29" t="s">
        <v>331</v>
      </c>
      <c r="C180" s="396">
        <v>51.84</v>
      </c>
      <c r="D180" s="396">
        <v>84.72</v>
      </c>
      <c r="E180" s="14">
        <v>75.13</v>
      </c>
      <c r="F180" s="45"/>
    </row>
    <row r="181" spans="1:6" s="16" customFormat="1" x14ac:dyDescent="0.35">
      <c r="A181" s="46" t="s">
        <v>338</v>
      </c>
      <c r="B181" s="29" t="s">
        <v>331</v>
      </c>
      <c r="C181" s="397">
        <v>68.66</v>
      </c>
      <c r="D181" s="397">
        <v>75.900000000000006</v>
      </c>
      <c r="E181" s="14">
        <v>73.260000000000005</v>
      </c>
      <c r="F181" s="45"/>
    </row>
    <row r="182" spans="1:6" s="16" customFormat="1" ht="15" customHeight="1" x14ac:dyDescent="0.35">
      <c r="A182" s="703" t="s">
        <v>339</v>
      </c>
      <c r="B182" s="703"/>
      <c r="C182" s="703"/>
      <c r="D182" s="703"/>
      <c r="E182" s="703"/>
    </row>
    <row r="183" spans="1:6" s="16" customFormat="1" ht="15" x14ac:dyDescent="0.35">
      <c r="A183" s="39"/>
      <c r="B183" s="40"/>
      <c r="C183" s="40"/>
      <c r="D183" s="40"/>
      <c r="E183" s="40"/>
      <c r="F183" s="40"/>
    </row>
    <row r="184" spans="1:6" s="16" customFormat="1" ht="15" x14ac:dyDescent="0.35">
      <c r="A184" s="39"/>
      <c r="B184" s="40"/>
      <c r="C184" s="40"/>
      <c r="D184" s="40"/>
      <c r="E184" s="40"/>
      <c r="F184" s="40"/>
    </row>
    <row r="185" spans="1:6" s="16" customFormat="1" x14ac:dyDescent="0.35">
      <c r="A185" s="36"/>
      <c r="B185" s="37"/>
      <c r="C185" s="37"/>
      <c r="D185" s="38"/>
      <c r="E185" s="462"/>
      <c r="F185" s="10" t="s">
        <v>0</v>
      </c>
    </row>
    <row r="186" spans="1:6" s="16" customFormat="1" x14ac:dyDescent="0.3">
      <c r="A186" s="518" t="s">
        <v>340</v>
      </c>
      <c r="B186" s="519" t="s">
        <v>172</v>
      </c>
      <c r="C186" s="519">
        <v>2023</v>
      </c>
      <c r="D186" s="519">
        <v>2022</v>
      </c>
      <c r="E186" s="519">
        <v>2021</v>
      </c>
      <c r="F186" s="520" t="s">
        <v>2</v>
      </c>
    </row>
    <row r="187" spans="1:6" s="16" customFormat="1" x14ac:dyDescent="0.35">
      <c r="A187" s="11" t="s">
        <v>341</v>
      </c>
      <c r="B187" s="29" t="s">
        <v>331</v>
      </c>
      <c r="C187" s="396">
        <v>81.900000000000006</v>
      </c>
      <c r="D187" s="396">
        <v>80.5</v>
      </c>
      <c r="E187" s="14">
        <v>79.400000000000006</v>
      </c>
      <c r="F187" s="15"/>
    </row>
    <row r="188" spans="1:6" s="16" customFormat="1" x14ac:dyDescent="0.35">
      <c r="A188" s="11" t="s">
        <v>342</v>
      </c>
      <c r="B188" s="29" t="s">
        <v>331</v>
      </c>
      <c r="C188" s="396">
        <v>83.8</v>
      </c>
      <c r="D188" s="396">
        <v>82.3</v>
      </c>
      <c r="E188" s="14">
        <v>82.5</v>
      </c>
      <c r="F188" s="15"/>
    </row>
    <row r="189" spans="1:6" s="16" customFormat="1" x14ac:dyDescent="0.35">
      <c r="A189" s="11" t="s">
        <v>326</v>
      </c>
      <c r="B189" s="29" t="s">
        <v>331</v>
      </c>
      <c r="C189" s="396">
        <v>82</v>
      </c>
      <c r="D189" s="396">
        <v>81.5</v>
      </c>
      <c r="E189" s="14">
        <v>80.5</v>
      </c>
      <c r="F189" s="15"/>
    </row>
    <row r="190" spans="1:6" s="4" customFormat="1" x14ac:dyDescent="0.3">
      <c r="A190" s="22" t="s">
        <v>338</v>
      </c>
      <c r="B190" s="30" t="s">
        <v>331</v>
      </c>
      <c r="C190" s="398">
        <v>91.5</v>
      </c>
      <c r="D190" s="398">
        <v>91</v>
      </c>
      <c r="E190" s="24">
        <v>90.6</v>
      </c>
      <c r="F190" s="15"/>
    </row>
    <row r="191" spans="1:6" s="16" customFormat="1" x14ac:dyDescent="0.35">
      <c r="A191" s="25"/>
      <c r="B191" s="33"/>
      <c r="C191" s="20"/>
      <c r="D191" s="20"/>
      <c r="E191" s="20"/>
      <c r="F191" s="15"/>
    </row>
    <row r="192" spans="1:6" s="16" customFormat="1" x14ac:dyDescent="0.35">
      <c r="A192" s="25"/>
      <c r="B192" s="33"/>
      <c r="C192" s="20"/>
      <c r="D192" s="20"/>
      <c r="E192" s="20"/>
      <c r="F192" s="15"/>
    </row>
    <row r="193" spans="1:6" s="16" customFormat="1" x14ac:dyDescent="0.35">
      <c r="A193" s="36"/>
      <c r="B193" s="37"/>
      <c r="C193" s="37"/>
      <c r="D193" s="38"/>
      <c r="E193" s="38"/>
      <c r="F193" s="10" t="s">
        <v>0</v>
      </c>
    </row>
    <row r="194" spans="1:6" s="16" customFormat="1" x14ac:dyDescent="0.3">
      <c r="A194" s="518" t="s">
        <v>343</v>
      </c>
      <c r="B194" s="519" t="s">
        <v>172</v>
      </c>
      <c r="C194" s="519">
        <v>2023</v>
      </c>
      <c r="D194" s="519">
        <v>2022</v>
      </c>
      <c r="E194" s="519">
        <v>2021</v>
      </c>
      <c r="F194" s="520" t="s">
        <v>2</v>
      </c>
    </row>
    <row r="195" spans="1:6" s="16" customFormat="1" x14ac:dyDescent="0.35">
      <c r="A195" s="11" t="s">
        <v>341</v>
      </c>
      <c r="B195" s="29" t="s">
        <v>331</v>
      </c>
      <c r="C195" s="396">
        <v>79.8</v>
      </c>
      <c r="D195" s="396">
        <v>77</v>
      </c>
      <c r="E195" s="14">
        <v>77.400000000000006</v>
      </c>
      <c r="F195" s="15"/>
    </row>
    <row r="196" spans="1:6" s="16" customFormat="1" x14ac:dyDescent="0.35">
      <c r="A196" s="11" t="s">
        <v>342</v>
      </c>
      <c r="B196" s="29" t="s">
        <v>331</v>
      </c>
      <c r="C196" s="396">
        <v>84.4</v>
      </c>
      <c r="D196" s="396">
        <v>83.5</v>
      </c>
      <c r="E196" s="14">
        <v>82.8</v>
      </c>
      <c r="F196" s="15"/>
    </row>
    <row r="197" spans="1:6" s="16" customFormat="1" x14ac:dyDescent="0.35">
      <c r="A197" s="11" t="s">
        <v>326</v>
      </c>
      <c r="B197" s="29" t="s">
        <v>331</v>
      </c>
      <c r="C197" s="396">
        <v>79.099999999999994</v>
      </c>
      <c r="D197" s="396">
        <v>78.599999999999994</v>
      </c>
      <c r="E197" s="14">
        <v>79.3</v>
      </c>
      <c r="F197" s="15"/>
    </row>
    <row r="198" spans="1:6" s="4" customFormat="1" x14ac:dyDescent="0.3">
      <c r="A198" s="22" t="s">
        <v>338</v>
      </c>
      <c r="B198" s="30" t="s">
        <v>331</v>
      </c>
      <c r="C198" s="398">
        <v>88.7</v>
      </c>
      <c r="D198" s="398">
        <v>88.6</v>
      </c>
      <c r="E198" s="24">
        <v>88.7</v>
      </c>
      <c r="F198" s="15"/>
    </row>
    <row r="199" spans="1:6" s="4" customFormat="1" x14ac:dyDescent="0.3">
      <c r="A199" s="25"/>
      <c r="B199" s="33"/>
      <c r="C199" s="20"/>
      <c r="D199" s="43"/>
      <c r="E199" s="20"/>
      <c r="F199" s="15"/>
    </row>
    <row r="200" spans="1:6" s="16" customFormat="1" x14ac:dyDescent="0.35">
      <c r="A200" s="25"/>
      <c r="B200" s="33"/>
      <c r="C200" s="20"/>
      <c r="D200" s="43"/>
      <c r="E200" s="43"/>
      <c r="F200" s="13"/>
    </row>
    <row r="201" spans="1:6" s="16" customFormat="1" x14ac:dyDescent="0.35">
      <c r="A201" s="9" t="s">
        <v>344</v>
      </c>
      <c r="B201" s="27"/>
      <c r="C201" s="27"/>
      <c r="D201" s="28"/>
      <c r="E201" s="42"/>
      <c r="F201" s="10" t="s">
        <v>0</v>
      </c>
    </row>
    <row r="202" spans="1:6" s="16" customFormat="1" x14ac:dyDescent="0.3">
      <c r="A202" s="518" t="s">
        <v>345</v>
      </c>
      <c r="B202" s="519" t="s">
        <v>172</v>
      </c>
      <c r="C202" s="519">
        <v>2023</v>
      </c>
      <c r="D202" s="519">
        <v>2022</v>
      </c>
      <c r="E202" s="519">
        <v>2021</v>
      </c>
      <c r="F202" s="520" t="s">
        <v>2</v>
      </c>
    </row>
    <row r="203" spans="1:6" s="16" customFormat="1" x14ac:dyDescent="0.3">
      <c r="A203" s="44" t="s">
        <v>346</v>
      </c>
      <c r="B203" s="48" t="s">
        <v>4</v>
      </c>
      <c r="C203" s="405">
        <v>13.37</v>
      </c>
      <c r="D203" s="405">
        <v>12.42</v>
      </c>
      <c r="E203" s="14">
        <v>17.34</v>
      </c>
      <c r="F203" s="49"/>
    </row>
    <row r="204" spans="1:6" s="16" customFormat="1" x14ac:dyDescent="0.3">
      <c r="A204" s="44" t="s">
        <v>347</v>
      </c>
      <c r="B204" s="48" t="s">
        <v>4</v>
      </c>
      <c r="C204" s="405">
        <v>4.75</v>
      </c>
      <c r="D204" s="405">
        <v>5.05</v>
      </c>
      <c r="E204" s="14">
        <v>5.23</v>
      </c>
      <c r="F204" s="49"/>
    </row>
    <row r="205" spans="1:6" s="16" customFormat="1" x14ac:dyDescent="0.3">
      <c r="A205" s="50" t="s">
        <v>348</v>
      </c>
      <c r="B205" s="51" t="s">
        <v>4</v>
      </c>
      <c r="C205" s="406">
        <v>8.6199999999999992</v>
      </c>
      <c r="D205" s="406">
        <v>8.0399999999999991</v>
      </c>
      <c r="E205" s="52">
        <v>8.3800000000000008</v>
      </c>
      <c r="F205" s="49"/>
    </row>
    <row r="206" spans="1:6" s="16" customFormat="1" x14ac:dyDescent="0.3">
      <c r="A206" s="50" t="s">
        <v>349</v>
      </c>
      <c r="B206" s="51" t="s">
        <v>4</v>
      </c>
      <c r="C206" s="406">
        <v>19.850000000000001</v>
      </c>
      <c r="D206" s="406">
        <v>21.34</v>
      </c>
      <c r="E206" s="52">
        <v>21.29</v>
      </c>
      <c r="F206" s="49"/>
    </row>
    <row r="207" spans="1:6" s="16" customFormat="1" x14ac:dyDescent="0.3">
      <c r="A207" s="50" t="s">
        <v>350</v>
      </c>
      <c r="B207" s="51" t="s">
        <v>4</v>
      </c>
      <c r="C207" s="406">
        <v>13.05</v>
      </c>
      <c r="D207" s="406">
        <v>12.95</v>
      </c>
      <c r="E207" s="52">
        <v>13.71</v>
      </c>
      <c r="F207" s="49"/>
    </row>
    <row r="208" spans="1:6" s="16" customFormat="1" ht="15" x14ac:dyDescent="0.3">
      <c r="A208" s="50" t="s">
        <v>351</v>
      </c>
      <c r="B208" s="53" t="s">
        <v>4</v>
      </c>
      <c r="C208" s="407">
        <v>12.16</v>
      </c>
      <c r="D208" s="407">
        <v>12.29</v>
      </c>
      <c r="E208" s="54">
        <v>13.8</v>
      </c>
      <c r="F208" s="49"/>
    </row>
    <row r="209" spans="1:6" s="16" customFormat="1" x14ac:dyDescent="0.3">
      <c r="A209" s="50" t="s">
        <v>352</v>
      </c>
      <c r="B209" s="53" t="s">
        <v>4</v>
      </c>
      <c r="C209" s="407">
        <v>20.2</v>
      </c>
      <c r="D209" s="407">
        <v>27.89</v>
      </c>
      <c r="E209" s="54">
        <v>20.25</v>
      </c>
      <c r="F209" s="49"/>
    </row>
    <row r="210" spans="1:6" s="16" customFormat="1" x14ac:dyDescent="0.3">
      <c r="A210" s="44" t="s">
        <v>353</v>
      </c>
      <c r="B210" s="51" t="s">
        <v>167</v>
      </c>
      <c r="C210" s="21">
        <v>6987</v>
      </c>
      <c r="D210" s="21">
        <v>6987</v>
      </c>
      <c r="E210" s="21">
        <v>5427</v>
      </c>
      <c r="F210" s="49"/>
    </row>
    <row r="211" spans="1:6" s="16" customFormat="1" x14ac:dyDescent="0.3">
      <c r="A211" s="46" t="s">
        <v>354</v>
      </c>
      <c r="B211" s="55" t="s">
        <v>167</v>
      </c>
      <c r="C211" s="56">
        <v>7968</v>
      </c>
      <c r="D211" s="56">
        <v>6945</v>
      </c>
      <c r="E211" s="56">
        <v>4984</v>
      </c>
      <c r="F211" s="49"/>
    </row>
    <row r="212" spans="1:6" s="16" customFormat="1" ht="15" x14ac:dyDescent="0.3">
      <c r="A212" s="171" t="s">
        <v>355</v>
      </c>
      <c r="B212" s="57"/>
      <c r="C212" s="58"/>
      <c r="D212" s="58"/>
      <c r="E212" s="58"/>
      <c r="F212" s="49"/>
    </row>
    <row r="213" spans="1:6" s="16" customFormat="1" x14ac:dyDescent="0.3">
      <c r="A213" s="171"/>
      <c r="B213" s="57"/>
      <c r="C213" s="58"/>
      <c r="D213" s="58"/>
      <c r="E213" s="58"/>
      <c r="F213" s="49"/>
    </row>
    <row r="214" spans="1:6" s="16" customFormat="1" x14ac:dyDescent="0.35">
      <c r="A214" s="464"/>
      <c r="B214" s="45"/>
      <c r="C214" s="45"/>
      <c r="D214" s="28"/>
      <c r="E214" s="42"/>
      <c r="F214" s="10" t="s">
        <v>0</v>
      </c>
    </row>
    <row r="215" spans="1:6" s="16" customFormat="1" x14ac:dyDescent="0.3">
      <c r="A215" s="518" t="s">
        <v>356</v>
      </c>
      <c r="B215" s="519" t="s">
        <v>172</v>
      </c>
      <c r="C215" s="519">
        <v>2023</v>
      </c>
      <c r="D215" s="519">
        <v>2022</v>
      </c>
      <c r="E215" s="519">
        <v>2021</v>
      </c>
      <c r="F215" s="520" t="s">
        <v>2</v>
      </c>
    </row>
    <row r="216" spans="1:6" s="16" customFormat="1" x14ac:dyDescent="0.35">
      <c r="A216" s="11" t="s">
        <v>357</v>
      </c>
      <c r="B216" s="29" t="s">
        <v>4</v>
      </c>
      <c r="C216" s="396">
        <v>67</v>
      </c>
      <c r="D216" s="396">
        <v>49</v>
      </c>
      <c r="E216" s="62">
        <v>37</v>
      </c>
      <c r="F216" s="15"/>
    </row>
    <row r="217" spans="1:6" s="16" customFormat="1" x14ac:dyDescent="0.35">
      <c r="A217" s="11" t="s">
        <v>358</v>
      </c>
      <c r="B217" s="29" t="s">
        <v>4</v>
      </c>
      <c r="C217" s="396">
        <v>19</v>
      </c>
      <c r="D217" s="396">
        <v>29</v>
      </c>
      <c r="E217" s="62">
        <v>39</v>
      </c>
      <c r="F217" s="15"/>
    </row>
    <row r="218" spans="1:6" s="16" customFormat="1" x14ac:dyDescent="0.35">
      <c r="A218" s="11" t="s">
        <v>359</v>
      </c>
      <c r="B218" s="29" t="s">
        <v>4</v>
      </c>
      <c r="C218" s="396">
        <v>9</v>
      </c>
      <c r="D218" s="396">
        <v>14</v>
      </c>
      <c r="E218" s="62">
        <v>11</v>
      </c>
      <c r="F218" s="15"/>
    </row>
    <row r="219" spans="1:6" s="16" customFormat="1" x14ac:dyDescent="0.35">
      <c r="A219" s="11" t="s">
        <v>360</v>
      </c>
      <c r="B219" s="29" t="s">
        <v>4</v>
      </c>
      <c r="C219" s="396">
        <v>1</v>
      </c>
      <c r="D219" s="396">
        <v>2</v>
      </c>
      <c r="E219" s="62">
        <v>4</v>
      </c>
      <c r="F219" s="15"/>
    </row>
    <row r="220" spans="1:6" s="16" customFormat="1" x14ac:dyDescent="0.35">
      <c r="A220" s="11" t="s">
        <v>361</v>
      </c>
      <c r="B220" s="29" t="s">
        <v>4</v>
      </c>
      <c r="C220" s="396">
        <v>2</v>
      </c>
      <c r="D220" s="396">
        <v>2</v>
      </c>
      <c r="E220" s="62">
        <v>3</v>
      </c>
      <c r="F220" s="15"/>
    </row>
    <row r="221" spans="1:6" s="16" customFormat="1" x14ac:dyDescent="0.35">
      <c r="A221" s="11" t="s">
        <v>362</v>
      </c>
      <c r="B221" s="29" t="s">
        <v>4</v>
      </c>
      <c r="C221" s="396">
        <v>1</v>
      </c>
      <c r="D221" s="396">
        <v>2</v>
      </c>
      <c r="E221" s="62">
        <v>2</v>
      </c>
      <c r="F221" s="15"/>
    </row>
    <row r="222" spans="1:6" s="16" customFormat="1" x14ac:dyDescent="0.35">
      <c r="A222" s="11" t="s">
        <v>363</v>
      </c>
      <c r="B222" s="29" t="s">
        <v>4</v>
      </c>
      <c r="C222" s="396">
        <v>1</v>
      </c>
      <c r="D222" s="396">
        <v>1</v>
      </c>
      <c r="E222" s="62">
        <v>2</v>
      </c>
      <c r="F222" s="15"/>
    </row>
    <row r="223" spans="1:6" s="16" customFormat="1" x14ac:dyDescent="0.35">
      <c r="A223" s="11" t="s">
        <v>364</v>
      </c>
      <c r="B223" s="29" t="s">
        <v>4</v>
      </c>
      <c r="C223" s="396">
        <v>0</v>
      </c>
      <c r="D223" s="396">
        <v>1</v>
      </c>
      <c r="E223" s="62">
        <v>0</v>
      </c>
      <c r="F223" s="15"/>
    </row>
    <row r="224" spans="1:6" s="16" customFormat="1" x14ac:dyDescent="0.35">
      <c r="A224" s="11" t="s">
        <v>365</v>
      </c>
      <c r="B224" s="29" t="s">
        <v>4</v>
      </c>
      <c r="C224" s="29" t="s">
        <v>14</v>
      </c>
      <c r="D224" s="29">
        <v>0</v>
      </c>
      <c r="E224" s="62">
        <v>1</v>
      </c>
      <c r="F224" s="15"/>
    </row>
    <row r="225" spans="1:6" s="16" customFormat="1" x14ac:dyDescent="0.35">
      <c r="A225" s="11" t="s">
        <v>366</v>
      </c>
      <c r="B225" s="29" t="s">
        <v>4</v>
      </c>
      <c r="C225" s="29" t="s">
        <v>14</v>
      </c>
      <c r="D225" s="29">
        <v>0</v>
      </c>
      <c r="E225" s="62">
        <v>0</v>
      </c>
      <c r="F225" s="15"/>
    </row>
    <row r="226" spans="1:6" s="16" customFormat="1" x14ac:dyDescent="0.35">
      <c r="A226" s="17" t="s">
        <v>367</v>
      </c>
      <c r="B226" s="60" t="s">
        <v>4</v>
      </c>
      <c r="C226" s="60" t="s">
        <v>14</v>
      </c>
      <c r="D226" s="60">
        <v>0</v>
      </c>
      <c r="E226" s="63">
        <v>0</v>
      </c>
      <c r="F226" s="15"/>
    </row>
    <row r="227" spans="1:6" s="16" customFormat="1" x14ac:dyDescent="0.35">
      <c r="A227" s="25" t="s">
        <v>353</v>
      </c>
      <c r="B227" s="33" t="s">
        <v>167</v>
      </c>
      <c r="C227" s="61">
        <v>29066</v>
      </c>
      <c r="D227" s="61">
        <v>24380</v>
      </c>
      <c r="E227" s="61">
        <v>12623</v>
      </c>
      <c r="F227" s="15"/>
    </row>
    <row r="228" spans="1:6" s="16" customFormat="1" x14ac:dyDescent="0.35">
      <c r="A228" s="22" t="s">
        <v>368</v>
      </c>
      <c r="B228" s="30" t="s">
        <v>167</v>
      </c>
      <c r="C228" s="56">
        <v>43738</v>
      </c>
      <c r="D228" s="56">
        <v>43840</v>
      </c>
      <c r="E228" s="56">
        <v>35147</v>
      </c>
      <c r="F228" s="15"/>
    </row>
    <row r="229" spans="1:6" s="16" customFormat="1" x14ac:dyDescent="0.35">
      <c r="A229" s="25"/>
      <c r="B229" s="33"/>
      <c r="C229" s="20"/>
      <c r="D229" s="20"/>
      <c r="E229" s="20"/>
      <c r="F229" s="15"/>
    </row>
    <row r="230" spans="1:6" s="16" customFormat="1" x14ac:dyDescent="0.35">
      <c r="A230" s="25"/>
      <c r="B230" s="33"/>
      <c r="C230" s="20"/>
      <c r="D230" s="20"/>
      <c r="E230" s="20"/>
      <c r="F230" s="15"/>
    </row>
    <row r="231" spans="1:6" s="16" customFormat="1" x14ac:dyDescent="0.35">
      <c r="A231" s="36"/>
      <c r="B231" s="37"/>
      <c r="C231" s="37"/>
      <c r="D231" s="38"/>
      <c r="E231" s="38"/>
      <c r="F231" s="10" t="s">
        <v>0</v>
      </c>
    </row>
    <row r="232" spans="1:6" s="16" customFormat="1" x14ac:dyDescent="0.3">
      <c r="A232" s="518" t="s">
        <v>369</v>
      </c>
      <c r="B232" s="519" t="s">
        <v>172</v>
      </c>
      <c r="C232" s="519">
        <v>2023</v>
      </c>
      <c r="D232" s="519">
        <v>2022</v>
      </c>
      <c r="E232" s="519">
        <v>2021</v>
      </c>
      <c r="F232" s="520" t="s">
        <v>2</v>
      </c>
    </row>
    <row r="233" spans="1:6" s="16" customFormat="1" x14ac:dyDescent="0.35">
      <c r="A233" s="11" t="s">
        <v>358</v>
      </c>
      <c r="B233" s="29" t="s">
        <v>4</v>
      </c>
      <c r="C233" s="12">
        <v>32.08</v>
      </c>
      <c r="D233" s="12">
        <v>35.21</v>
      </c>
      <c r="E233" s="14">
        <v>39.9</v>
      </c>
      <c r="F233" s="20"/>
    </row>
    <row r="234" spans="1:6" s="16" customFormat="1" x14ac:dyDescent="0.35">
      <c r="A234" s="11" t="s">
        <v>357</v>
      </c>
      <c r="B234" s="29" t="s">
        <v>4</v>
      </c>
      <c r="C234" s="12">
        <v>32.79</v>
      </c>
      <c r="D234" s="12">
        <v>29.7</v>
      </c>
      <c r="E234" s="14">
        <v>23.3</v>
      </c>
      <c r="F234" s="15"/>
    </row>
    <row r="235" spans="1:6" s="16" customFormat="1" x14ac:dyDescent="0.35">
      <c r="A235" s="11" t="s">
        <v>359</v>
      </c>
      <c r="B235" s="29" t="s">
        <v>4</v>
      </c>
      <c r="C235" s="12">
        <v>0</v>
      </c>
      <c r="D235" s="12">
        <v>9.1</v>
      </c>
      <c r="E235" s="14">
        <v>9.6</v>
      </c>
      <c r="F235" s="15"/>
    </row>
    <row r="236" spans="1:6" s="16" customFormat="1" x14ac:dyDescent="0.35">
      <c r="A236" s="11" t="s">
        <v>360</v>
      </c>
      <c r="B236" s="29" t="s">
        <v>4</v>
      </c>
      <c r="C236" s="12">
        <v>5.17</v>
      </c>
      <c r="D236" s="12">
        <v>6.7299999999999995</v>
      </c>
      <c r="E236" s="14">
        <v>6.6</v>
      </c>
      <c r="F236" s="15"/>
    </row>
    <row r="237" spans="1:6" s="16" customFormat="1" x14ac:dyDescent="0.35">
      <c r="A237" s="11" t="s">
        <v>361</v>
      </c>
      <c r="B237" s="29" t="s">
        <v>4</v>
      </c>
      <c r="C237" s="12">
        <v>4.28</v>
      </c>
      <c r="D237" s="12">
        <v>5.19</v>
      </c>
      <c r="E237" s="14">
        <v>4.5999999999999996</v>
      </c>
      <c r="F237" s="15"/>
    </row>
    <row r="238" spans="1:6" s="16" customFormat="1" x14ac:dyDescent="0.35">
      <c r="A238" s="11" t="s">
        <v>363</v>
      </c>
      <c r="B238" s="29" t="s">
        <v>4</v>
      </c>
      <c r="C238" s="12">
        <v>0.48</v>
      </c>
      <c r="D238" s="12">
        <v>1.3</v>
      </c>
      <c r="E238" s="14">
        <v>0.7</v>
      </c>
      <c r="F238" s="15"/>
    </row>
    <row r="239" spans="1:6" s="16" customFormat="1" x14ac:dyDescent="0.35">
      <c r="A239" s="11" t="s">
        <v>365</v>
      </c>
      <c r="B239" s="29" t="s">
        <v>4</v>
      </c>
      <c r="C239" s="12">
        <v>0.55000000000000004</v>
      </c>
      <c r="D239" s="12">
        <v>0.53</v>
      </c>
      <c r="E239" s="14">
        <v>1.6</v>
      </c>
      <c r="F239" s="15"/>
    </row>
    <row r="240" spans="1:6" s="16" customFormat="1" x14ac:dyDescent="0.35">
      <c r="A240" s="11" t="s">
        <v>364</v>
      </c>
      <c r="B240" s="29" t="s">
        <v>4</v>
      </c>
      <c r="C240" s="12">
        <v>0.32</v>
      </c>
      <c r="D240" s="12">
        <v>0.72</v>
      </c>
      <c r="E240" s="14">
        <v>0.8</v>
      </c>
      <c r="F240" s="15"/>
    </row>
    <row r="241" spans="1:6" s="16" customFormat="1" x14ac:dyDescent="0.35">
      <c r="A241" s="11" t="s">
        <v>362</v>
      </c>
      <c r="B241" s="29" t="s">
        <v>4</v>
      </c>
      <c r="C241" s="12">
        <v>8.49</v>
      </c>
      <c r="D241" s="12">
        <v>0.3</v>
      </c>
      <c r="E241" s="14">
        <v>0.6</v>
      </c>
      <c r="F241" s="15"/>
    </row>
    <row r="242" spans="1:6" s="16" customFormat="1" x14ac:dyDescent="0.35">
      <c r="A242" s="11" t="s">
        <v>367</v>
      </c>
      <c r="B242" s="29" t="s">
        <v>4</v>
      </c>
      <c r="C242" s="12">
        <v>0.04</v>
      </c>
      <c r="D242" s="12">
        <v>0.16999999999999998</v>
      </c>
      <c r="E242" s="14">
        <v>0.2</v>
      </c>
      <c r="F242" s="15"/>
    </row>
    <row r="243" spans="1:6" s="16" customFormat="1" x14ac:dyDescent="0.35">
      <c r="A243" s="11" t="s">
        <v>366</v>
      </c>
      <c r="B243" s="29" t="s">
        <v>4</v>
      </c>
      <c r="C243" s="12">
        <v>0.09</v>
      </c>
      <c r="D243" s="12">
        <v>0.09</v>
      </c>
      <c r="E243" s="14">
        <v>0.1</v>
      </c>
      <c r="F243" s="15"/>
    </row>
    <row r="244" spans="1:6" s="16" customFormat="1" x14ac:dyDescent="0.35">
      <c r="A244" s="11" t="s">
        <v>370</v>
      </c>
      <c r="B244" s="29" t="s">
        <v>4</v>
      </c>
      <c r="C244" s="12">
        <v>0.08</v>
      </c>
      <c r="D244" s="12">
        <v>0.13</v>
      </c>
      <c r="E244" s="14">
        <v>0.2</v>
      </c>
      <c r="F244" s="20"/>
    </row>
    <row r="245" spans="1:6" s="16" customFormat="1" x14ac:dyDescent="0.35">
      <c r="A245" s="17" t="s">
        <v>371</v>
      </c>
      <c r="B245" s="60" t="s">
        <v>4</v>
      </c>
      <c r="C245" s="399">
        <v>7.0000000000000007E-2</v>
      </c>
      <c r="D245" s="399">
        <v>0.05</v>
      </c>
      <c r="E245" s="52">
        <v>0</v>
      </c>
      <c r="F245" s="20"/>
    </row>
    <row r="246" spans="1:6" s="16" customFormat="1" x14ac:dyDescent="0.35">
      <c r="A246" s="17" t="s">
        <v>352</v>
      </c>
      <c r="B246" s="60" t="s">
        <v>4</v>
      </c>
      <c r="C246" s="399">
        <v>15.56</v>
      </c>
      <c r="D246" s="399">
        <v>10.77</v>
      </c>
      <c r="E246" s="52">
        <v>11.7</v>
      </c>
      <c r="F246" s="20"/>
    </row>
    <row r="247" spans="1:6" s="16" customFormat="1" x14ac:dyDescent="0.35">
      <c r="A247" s="25" t="s">
        <v>368</v>
      </c>
      <c r="B247" s="33" t="s">
        <v>167</v>
      </c>
      <c r="C247" s="21">
        <v>25845</v>
      </c>
      <c r="D247" s="21">
        <v>23366</v>
      </c>
      <c r="E247" s="21">
        <v>28387</v>
      </c>
      <c r="F247" s="20"/>
    </row>
    <row r="248" spans="1:6" s="16" customFormat="1" x14ac:dyDescent="0.35">
      <c r="A248" s="22" t="s">
        <v>353</v>
      </c>
      <c r="B248" s="30" t="s">
        <v>167</v>
      </c>
      <c r="C248" s="56">
        <v>28503</v>
      </c>
      <c r="D248" s="56">
        <v>26871</v>
      </c>
      <c r="E248" s="56">
        <v>23053</v>
      </c>
      <c r="F248" s="20"/>
    </row>
    <row r="249" spans="1:6" s="16" customFormat="1" x14ac:dyDescent="0.35">
      <c r="A249" s="511"/>
      <c r="B249" s="33"/>
      <c r="C249" s="59"/>
      <c r="D249" s="59"/>
      <c r="E249" s="59"/>
      <c r="F249" s="20"/>
    </row>
    <row r="250" spans="1:6" s="16" customFormat="1" x14ac:dyDescent="0.35">
      <c r="A250" s="25"/>
      <c r="B250" s="33"/>
      <c r="C250" s="59"/>
      <c r="D250" s="59"/>
      <c r="E250" s="59"/>
      <c r="F250" s="20"/>
    </row>
    <row r="251" spans="1:6" s="16" customFormat="1" x14ac:dyDescent="0.35">
      <c r="A251" s="25"/>
      <c r="B251" s="33"/>
      <c r="C251" s="33"/>
      <c r="D251" s="59"/>
      <c r="E251" s="59"/>
      <c r="F251" s="10" t="s">
        <v>0</v>
      </c>
    </row>
    <row r="252" spans="1:6" s="16" customFormat="1" x14ac:dyDescent="0.3">
      <c r="A252" s="518" t="s">
        <v>372</v>
      </c>
      <c r="B252" s="519" t="s">
        <v>172</v>
      </c>
      <c r="C252" s="519">
        <v>2023</v>
      </c>
      <c r="D252" s="519">
        <v>2022</v>
      </c>
      <c r="E252" s="519">
        <v>2021</v>
      </c>
      <c r="F252" s="520" t="s">
        <v>2</v>
      </c>
    </row>
    <row r="253" spans="1:6" s="16" customFormat="1" x14ac:dyDescent="0.3">
      <c r="A253" s="11" t="s">
        <v>373</v>
      </c>
      <c r="B253" s="29" t="s">
        <v>167</v>
      </c>
      <c r="C253" s="35">
        <v>743</v>
      </c>
      <c r="D253" s="35">
        <v>1666</v>
      </c>
      <c r="E253" s="62">
        <v>342</v>
      </c>
      <c r="F253" s="49"/>
    </row>
    <row r="254" spans="1:6" s="16" customFormat="1" x14ac:dyDescent="0.3">
      <c r="A254" s="17" t="s">
        <v>374</v>
      </c>
      <c r="B254" s="29" t="s">
        <v>167</v>
      </c>
      <c r="C254" s="63">
        <v>848</v>
      </c>
      <c r="D254" s="63">
        <v>1810</v>
      </c>
      <c r="E254" s="63">
        <v>648</v>
      </c>
      <c r="F254" s="49"/>
    </row>
    <row r="255" spans="1:6" s="16" customFormat="1" x14ac:dyDescent="0.3">
      <c r="A255" s="17" t="s">
        <v>361</v>
      </c>
      <c r="B255" s="29" t="s">
        <v>167</v>
      </c>
      <c r="C255" s="63">
        <v>421</v>
      </c>
      <c r="D255" s="63">
        <v>680</v>
      </c>
      <c r="E255" s="63">
        <v>441</v>
      </c>
      <c r="F255" s="49"/>
    </row>
    <row r="256" spans="1:6" s="16" customFormat="1" x14ac:dyDescent="0.3">
      <c r="A256" s="17" t="s">
        <v>15</v>
      </c>
      <c r="B256" s="29" t="s">
        <v>167</v>
      </c>
      <c r="C256" s="63">
        <v>254</v>
      </c>
      <c r="D256" s="63">
        <v>461</v>
      </c>
      <c r="E256" s="63">
        <v>203</v>
      </c>
      <c r="F256" s="49"/>
    </row>
    <row r="257" spans="1:6" s="16" customFormat="1" x14ac:dyDescent="0.3">
      <c r="A257" s="17" t="s">
        <v>375</v>
      </c>
      <c r="B257" s="29" t="s">
        <v>167</v>
      </c>
      <c r="C257" s="63">
        <v>488</v>
      </c>
      <c r="D257" s="63">
        <v>578</v>
      </c>
      <c r="E257" s="63">
        <v>231</v>
      </c>
      <c r="F257" s="49"/>
    </row>
    <row r="258" spans="1:6" s="16" customFormat="1" x14ac:dyDescent="0.35">
      <c r="A258" s="22" t="s">
        <v>368</v>
      </c>
      <c r="B258" s="30" t="s">
        <v>167</v>
      </c>
      <c r="C258" s="56">
        <v>2426</v>
      </c>
      <c r="D258" s="56">
        <v>4485</v>
      </c>
      <c r="E258" s="56">
        <v>2084</v>
      </c>
    </row>
    <row r="259" spans="1:6" s="16" customFormat="1" x14ac:dyDescent="0.35">
      <c r="A259" s="25"/>
      <c r="B259" s="37"/>
      <c r="C259" s="38"/>
      <c r="D259" s="38"/>
      <c r="E259" s="38"/>
      <c r="F259" s="10"/>
    </row>
    <row r="260" spans="1:6" s="16" customFormat="1" x14ac:dyDescent="0.35">
      <c r="A260" s="36"/>
      <c r="B260" s="37"/>
      <c r="C260" s="37"/>
      <c r="D260" s="38"/>
      <c r="E260" s="38"/>
      <c r="F260" s="10" t="s">
        <v>0</v>
      </c>
    </row>
    <row r="261" spans="1:6" s="16" customFormat="1" x14ac:dyDescent="0.3">
      <c r="A261" s="518" t="s">
        <v>376</v>
      </c>
      <c r="B261" s="519" t="s">
        <v>172</v>
      </c>
      <c r="C261" s="519">
        <v>2023</v>
      </c>
      <c r="D261" s="519">
        <v>2022</v>
      </c>
      <c r="E261" s="519">
        <v>2021</v>
      </c>
      <c r="F261" s="520" t="s">
        <v>2</v>
      </c>
    </row>
    <row r="262" spans="1:6" s="16" customFormat="1" x14ac:dyDescent="0.35">
      <c r="A262" s="11" t="s">
        <v>377</v>
      </c>
      <c r="B262" s="29" t="s">
        <v>4</v>
      </c>
      <c r="C262" s="29">
        <v>29.5</v>
      </c>
      <c r="D262" s="396">
        <v>31.8</v>
      </c>
      <c r="E262" s="14">
        <v>32.4</v>
      </c>
      <c r="F262" s="15"/>
    </row>
    <row r="263" spans="1:6" s="16" customFormat="1" x14ac:dyDescent="0.35">
      <c r="A263" s="11" t="s">
        <v>378</v>
      </c>
      <c r="B263" s="29" t="s">
        <v>4</v>
      </c>
      <c r="C263" s="29">
        <v>23.7</v>
      </c>
      <c r="D263" s="396">
        <v>21.7</v>
      </c>
      <c r="E263" s="14">
        <v>19.600000000000001</v>
      </c>
      <c r="F263" s="15"/>
    </row>
    <row r="264" spans="1:6" s="16" customFormat="1" x14ac:dyDescent="0.35">
      <c r="A264" s="11" t="s">
        <v>342</v>
      </c>
      <c r="B264" s="29" t="s">
        <v>4</v>
      </c>
      <c r="C264" s="29">
        <v>8.1999999999999993</v>
      </c>
      <c r="D264" s="396">
        <v>9.1</v>
      </c>
      <c r="E264" s="14">
        <v>4.5</v>
      </c>
      <c r="F264" s="15"/>
    </row>
    <row r="265" spans="1:6" s="16" customFormat="1" x14ac:dyDescent="0.35">
      <c r="A265" s="11" t="s">
        <v>379</v>
      </c>
      <c r="B265" s="29" t="s">
        <v>4</v>
      </c>
      <c r="C265" s="29">
        <v>4.5999999999999996</v>
      </c>
      <c r="D265" s="396">
        <v>7.5</v>
      </c>
      <c r="E265" s="14">
        <v>5.5</v>
      </c>
      <c r="F265" s="15"/>
    </row>
    <row r="266" spans="1:6" s="16" customFormat="1" x14ac:dyDescent="0.35">
      <c r="A266" s="11" t="s">
        <v>361</v>
      </c>
      <c r="B266" s="29" t="s">
        <v>4</v>
      </c>
      <c r="C266" s="29">
        <v>8.8000000000000007</v>
      </c>
      <c r="D266" s="396">
        <v>7.1</v>
      </c>
      <c r="E266" s="14">
        <v>3.7</v>
      </c>
      <c r="F266" s="15"/>
    </row>
    <row r="267" spans="1:6" s="16" customFormat="1" x14ac:dyDescent="0.35">
      <c r="A267" s="11" t="s">
        <v>380</v>
      </c>
      <c r="B267" s="29" t="s">
        <v>4</v>
      </c>
      <c r="C267" s="29">
        <v>9.5</v>
      </c>
      <c r="D267" s="396">
        <v>6.1</v>
      </c>
      <c r="E267" s="14">
        <v>9</v>
      </c>
      <c r="F267" s="15"/>
    </row>
    <row r="268" spans="1:6" s="16" customFormat="1" x14ac:dyDescent="0.35">
      <c r="A268" s="11" t="s">
        <v>381</v>
      </c>
      <c r="B268" s="29" t="s">
        <v>4</v>
      </c>
      <c r="C268" s="29">
        <v>5.4</v>
      </c>
      <c r="D268" s="396">
        <v>6</v>
      </c>
      <c r="E268" s="14">
        <v>6.8</v>
      </c>
      <c r="F268" s="15"/>
    </row>
    <row r="269" spans="1:6" s="16" customFormat="1" x14ac:dyDescent="0.35">
      <c r="A269" s="11" t="s">
        <v>382</v>
      </c>
      <c r="B269" s="29" t="s">
        <v>4</v>
      </c>
      <c r="C269" s="29">
        <v>5.6</v>
      </c>
      <c r="D269" s="396">
        <v>3.5</v>
      </c>
      <c r="E269" s="14">
        <v>7.4</v>
      </c>
      <c r="F269" s="15"/>
    </row>
    <row r="270" spans="1:6" s="16" customFormat="1" x14ac:dyDescent="0.35">
      <c r="A270" s="11" t="s">
        <v>383</v>
      </c>
      <c r="B270" s="29" t="s">
        <v>4</v>
      </c>
      <c r="C270" s="29">
        <v>3</v>
      </c>
      <c r="D270" s="396">
        <v>3.3</v>
      </c>
      <c r="E270" s="14">
        <v>2.8</v>
      </c>
      <c r="F270" s="15"/>
    </row>
    <row r="271" spans="1:6" s="16" customFormat="1" x14ac:dyDescent="0.35">
      <c r="A271" s="11" t="s">
        <v>326</v>
      </c>
      <c r="B271" s="29" t="s">
        <v>4</v>
      </c>
      <c r="C271" s="29">
        <v>1</v>
      </c>
      <c r="D271" s="396">
        <v>2.9</v>
      </c>
      <c r="E271" s="14">
        <v>0.6</v>
      </c>
      <c r="F271" s="15"/>
    </row>
    <row r="272" spans="1:6" s="16" customFormat="1" x14ac:dyDescent="0.35">
      <c r="A272" s="11" t="s">
        <v>384</v>
      </c>
      <c r="B272" s="29" t="s">
        <v>4</v>
      </c>
      <c r="C272" s="29">
        <v>0.5</v>
      </c>
      <c r="D272" s="396">
        <v>0.6</v>
      </c>
      <c r="E272" s="14">
        <v>0.1</v>
      </c>
      <c r="F272" s="15"/>
    </row>
    <row r="273" spans="1:6" s="16" customFormat="1" x14ac:dyDescent="0.35">
      <c r="A273" s="11" t="s">
        <v>352</v>
      </c>
      <c r="B273" s="29" t="s">
        <v>4</v>
      </c>
      <c r="C273" s="29">
        <v>0.2</v>
      </c>
      <c r="D273" s="396">
        <v>0.4</v>
      </c>
      <c r="E273" s="14">
        <v>7.7</v>
      </c>
      <c r="F273" s="15"/>
    </row>
    <row r="274" spans="1:6" s="16" customFormat="1" x14ac:dyDescent="0.35">
      <c r="A274" s="22" t="s">
        <v>368</v>
      </c>
      <c r="B274" s="30" t="s">
        <v>385</v>
      </c>
      <c r="C274" s="56">
        <v>2007</v>
      </c>
      <c r="D274" s="56">
        <v>1405</v>
      </c>
      <c r="E274" s="56">
        <v>2267</v>
      </c>
      <c r="F274" s="15"/>
    </row>
    <row r="275" spans="1:6" s="16" customFormat="1" x14ac:dyDescent="0.35">
      <c r="A275" s="25"/>
      <c r="B275" s="33"/>
      <c r="C275" s="20"/>
      <c r="D275" s="20"/>
      <c r="E275" s="20"/>
      <c r="F275" s="15"/>
    </row>
    <row r="276" spans="1:6" s="16" customFormat="1" x14ac:dyDescent="0.35">
      <c r="A276" s="36"/>
      <c r="B276" s="37"/>
      <c r="C276" s="37"/>
      <c r="D276" s="38"/>
      <c r="E276" s="38"/>
      <c r="F276" s="10" t="s">
        <v>0</v>
      </c>
    </row>
    <row r="277" spans="1:6" s="16" customFormat="1" x14ac:dyDescent="0.3">
      <c r="A277" s="518" t="s">
        <v>386</v>
      </c>
      <c r="B277" s="519" t="s">
        <v>172</v>
      </c>
      <c r="C277" s="519">
        <v>2023</v>
      </c>
      <c r="D277" s="519">
        <v>2022</v>
      </c>
      <c r="E277" s="519">
        <v>2021</v>
      </c>
      <c r="F277" s="520" t="s">
        <v>2</v>
      </c>
    </row>
    <row r="278" spans="1:6" s="16" customFormat="1" x14ac:dyDescent="0.35">
      <c r="A278" s="11" t="s">
        <v>378</v>
      </c>
      <c r="B278" s="29" t="s">
        <v>4</v>
      </c>
      <c r="C278" s="12">
        <v>11.9</v>
      </c>
      <c r="D278" s="12">
        <v>14.61038961038961</v>
      </c>
      <c r="E278" s="64">
        <v>73</v>
      </c>
      <c r="F278" s="15"/>
    </row>
    <row r="279" spans="1:6" s="16" customFormat="1" x14ac:dyDescent="0.35">
      <c r="A279" s="11" t="s">
        <v>377</v>
      </c>
      <c r="B279" s="29" t="s">
        <v>4</v>
      </c>
      <c r="C279" s="12">
        <v>33.200000000000003</v>
      </c>
      <c r="D279" s="12">
        <v>38.311688311688314</v>
      </c>
      <c r="E279" s="66">
        <v>247</v>
      </c>
      <c r="F279" s="15"/>
    </row>
    <row r="280" spans="1:6" s="16" customFormat="1" x14ac:dyDescent="0.35">
      <c r="A280" s="11" t="s">
        <v>381</v>
      </c>
      <c r="B280" s="29" t="s">
        <v>4</v>
      </c>
      <c r="C280" s="12">
        <v>8</v>
      </c>
      <c r="D280" s="12">
        <v>6.8181818181818175</v>
      </c>
      <c r="E280" s="66">
        <v>18</v>
      </c>
      <c r="F280" s="15"/>
    </row>
    <row r="281" spans="1:6" s="16" customFormat="1" x14ac:dyDescent="0.35">
      <c r="A281" s="11" t="s">
        <v>382</v>
      </c>
      <c r="B281" s="29" t="s">
        <v>4</v>
      </c>
      <c r="C281" s="12">
        <v>2.5</v>
      </c>
      <c r="D281" s="12">
        <v>0.64935064935064934</v>
      </c>
      <c r="E281" s="66">
        <v>18</v>
      </c>
      <c r="F281" s="15"/>
    </row>
    <row r="282" spans="1:6" s="16" customFormat="1" x14ac:dyDescent="0.35">
      <c r="A282" s="11" t="s">
        <v>384</v>
      </c>
      <c r="B282" s="29" t="s">
        <v>4</v>
      </c>
      <c r="C282" s="12">
        <v>0</v>
      </c>
      <c r="D282" s="12">
        <v>0</v>
      </c>
      <c r="E282" s="66">
        <v>0</v>
      </c>
      <c r="F282" s="15"/>
    </row>
    <row r="283" spans="1:6" s="16" customFormat="1" x14ac:dyDescent="0.35">
      <c r="A283" s="11" t="s">
        <v>387</v>
      </c>
      <c r="B283" s="29" t="s">
        <v>4</v>
      </c>
      <c r="C283" s="12">
        <v>6.9</v>
      </c>
      <c r="D283" s="12">
        <v>4.8701298701298708</v>
      </c>
      <c r="E283" s="66">
        <v>8</v>
      </c>
      <c r="F283" s="15"/>
    </row>
    <row r="284" spans="1:6" x14ac:dyDescent="0.3">
      <c r="A284" s="11" t="s">
        <v>388</v>
      </c>
      <c r="B284" s="29" t="s">
        <v>4</v>
      </c>
      <c r="C284" s="12">
        <v>6.1</v>
      </c>
      <c r="D284" s="12">
        <v>0.32467532467532467</v>
      </c>
      <c r="E284" s="66">
        <v>17</v>
      </c>
      <c r="F284" s="15"/>
    </row>
    <row r="285" spans="1:6" x14ac:dyDescent="0.3">
      <c r="A285" s="17" t="s">
        <v>389</v>
      </c>
      <c r="B285" s="29" t="s">
        <v>4</v>
      </c>
      <c r="C285" s="12">
        <v>7.2</v>
      </c>
      <c r="D285" s="12">
        <v>3.5714285714285712</v>
      </c>
      <c r="E285" s="66">
        <v>12</v>
      </c>
      <c r="F285" s="15"/>
    </row>
    <row r="286" spans="1:6" x14ac:dyDescent="0.3">
      <c r="A286" s="25" t="s">
        <v>352</v>
      </c>
      <c r="B286" s="29" t="s">
        <v>4</v>
      </c>
      <c r="C286" s="12">
        <v>9.1</v>
      </c>
      <c r="D286" s="12">
        <v>3.5714285714285712</v>
      </c>
      <c r="E286" s="66">
        <v>28</v>
      </c>
      <c r="F286" s="15"/>
    </row>
    <row r="287" spans="1:6" x14ac:dyDescent="0.3">
      <c r="A287" s="18" t="s">
        <v>390</v>
      </c>
      <c r="B287" s="29" t="s">
        <v>4</v>
      </c>
      <c r="C287" s="12">
        <v>0.8</v>
      </c>
      <c r="D287" s="12">
        <v>14.61038961038961</v>
      </c>
      <c r="E287" s="66">
        <v>0</v>
      </c>
      <c r="F287" s="15"/>
    </row>
    <row r="288" spans="1:6" x14ac:dyDescent="0.3">
      <c r="A288" s="383" t="s">
        <v>391</v>
      </c>
      <c r="B288" s="384" t="s">
        <v>4</v>
      </c>
      <c r="C288" s="400">
        <v>0.3</v>
      </c>
      <c r="D288" s="400">
        <v>0.64935064935064934</v>
      </c>
      <c r="E288" s="385">
        <v>0</v>
      </c>
      <c r="F288" s="15"/>
    </row>
    <row r="289" spans="1:6" x14ac:dyDescent="0.3">
      <c r="A289" s="17" t="s">
        <v>392</v>
      </c>
      <c r="B289" s="29" t="s">
        <v>4</v>
      </c>
      <c r="C289" s="12">
        <v>13.6</v>
      </c>
      <c r="D289" s="12">
        <v>12.012987012987013</v>
      </c>
      <c r="E289" s="66">
        <v>47</v>
      </c>
      <c r="F289" s="15"/>
    </row>
    <row r="290" spans="1:6" s="68" customFormat="1" ht="12.75" customHeight="1" x14ac:dyDescent="0.3">
      <c r="A290" s="465" t="s">
        <v>368</v>
      </c>
      <c r="B290" s="466" t="s">
        <v>167</v>
      </c>
      <c r="C290" s="466">
        <v>264</v>
      </c>
      <c r="D290" s="466">
        <v>217</v>
      </c>
      <c r="E290" s="56">
        <v>469</v>
      </c>
      <c r="F290" s="67"/>
    </row>
    <row r="291" spans="1:6" s="68" customFormat="1" ht="12.75" customHeight="1" x14ac:dyDescent="0.3">
      <c r="A291" s="510"/>
      <c r="B291" s="69"/>
      <c r="C291" s="70"/>
      <c r="D291" s="70"/>
      <c r="E291" s="70"/>
      <c r="F291" s="67"/>
    </row>
    <row r="292" spans="1:6" s="68" customFormat="1" ht="12.75" customHeight="1" x14ac:dyDescent="0.3">
      <c r="A292" s="25"/>
      <c r="B292" s="69"/>
      <c r="C292" s="70"/>
      <c r="D292" s="70"/>
      <c r="E292" s="70"/>
      <c r="F292" s="67"/>
    </row>
    <row r="293" spans="1:6" s="68" customFormat="1" ht="12.75" customHeight="1" x14ac:dyDescent="0.3">
      <c r="A293" s="71"/>
      <c r="B293" s="69"/>
      <c r="C293" s="69"/>
      <c r="D293" s="70"/>
      <c r="E293" s="70"/>
      <c r="F293" s="10" t="s">
        <v>0</v>
      </c>
    </row>
    <row r="294" spans="1:6" s="4" customFormat="1" x14ac:dyDescent="0.3">
      <c r="A294" s="518" t="s">
        <v>393</v>
      </c>
      <c r="B294" s="519" t="s">
        <v>172</v>
      </c>
      <c r="C294" s="519">
        <v>2023</v>
      </c>
      <c r="D294" s="519">
        <v>2022</v>
      </c>
      <c r="E294" s="519">
        <v>2021</v>
      </c>
      <c r="F294" s="520" t="s">
        <v>2</v>
      </c>
    </row>
    <row r="295" spans="1:6" s="4" customFormat="1" x14ac:dyDescent="0.3">
      <c r="A295" s="465" t="s">
        <v>368</v>
      </c>
      <c r="B295" s="467" t="s">
        <v>167</v>
      </c>
      <c r="C295" s="468">
        <v>98</v>
      </c>
      <c r="D295" s="468">
        <v>93</v>
      </c>
      <c r="E295" s="463">
        <v>95</v>
      </c>
      <c r="F295" s="49"/>
    </row>
    <row r="296" spans="1:6" s="4" customFormat="1" x14ac:dyDescent="0.3">
      <c r="A296" s="47"/>
      <c r="B296" s="33"/>
      <c r="C296" s="58"/>
      <c r="D296" s="58"/>
      <c r="E296" s="58"/>
      <c r="F296" s="49"/>
    </row>
    <row r="297" spans="1:6" s="68" customFormat="1" ht="12.75" customHeight="1" x14ac:dyDescent="0.3">
      <c r="A297" s="71"/>
      <c r="B297" s="69"/>
      <c r="C297" s="70"/>
      <c r="D297" s="70"/>
      <c r="E297" s="70"/>
      <c r="F297" s="67"/>
    </row>
    <row r="298" spans="1:6" s="68" customFormat="1" ht="12.75" customHeight="1" x14ac:dyDescent="0.3">
      <c r="A298" s="71"/>
      <c r="B298" s="69"/>
      <c r="C298" s="70"/>
      <c r="D298" s="70"/>
      <c r="E298" s="70"/>
      <c r="F298" s="67"/>
    </row>
    <row r="299" spans="1:6" ht="12.75" customHeight="1" x14ac:dyDescent="0.3">
      <c r="A299" s="279" t="s">
        <v>394</v>
      </c>
      <c r="B299" s="5"/>
      <c r="C299" s="6"/>
      <c r="D299" s="6"/>
      <c r="E299" s="6"/>
      <c r="F299" s="8"/>
    </row>
    <row r="300" spans="1:6" ht="12.75" customHeight="1" x14ac:dyDescent="0.3">
      <c r="A300" s="9" t="s">
        <v>395</v>
      </c>
      <c r="B300" s="5"/>
      <c r="C300" s="5"/>
      <c r="D300" s="6"/>
      <c r="E300" s="6"/>
      <c r="F300" s="10" t="s">
        <v>0</v>
      </c>
    </row>
    <row r="301" spans="1:6" ht="12.75" customHeight="1" x14ac:dyDescent="0.3">
      <c r="A301" s="523" t="s">
        <v>396</v>
      </c>
      <c r="B301" s="519" t="s">
        <v>172</v>
      </c>
      <c r="C301" s="522">
        <v>2023</v>
      </c>
      <c r="D301" s="522">
        <v>2022</v>
      </c>
      <c r="E301" s="522">
        <v>2021</v>
      </c>
      <c r="F301" s="524" t="s">
        <v>16</v>
      </c>
    </row>
    <row r="302" spans="1:6" ht="12.75" customHeight="1" x14ac:dyDescent="0.3">
      <c r="A302" s="186" t="s">
        <v>397</v>
      </c>
      <c r="B302" s="187" t="s">
        <v>17</v>
      </c>
      <c r="C302" s="188">
        <f>+C303+C304</f>
        <v>15047</v>
      </c>
      <c r="D302" s="188">
        <f>+D303+D304</f>
        <v>13835</v>
      </c>
      <c r="E302" s="188">
        <f>+E303+E304</f>
        <v>12416</v>
      </c>
      <c r="F302" s="72"/>
    </row>
    <row r="303" spans="1:6" ht="12.75" customHeight="1" x14ac:dyDescent="0.3">
      <c r="A303" s="189" t="s">
        <v>398</v>
      </c>
      <c r="B303" s="190" t="s">
        <v>17</v>
      </c>
      <c r="C303" s="191">
        <v>14261</v>
      </c>
      <c r="D303" s="191">
        <v>13169</v>
      </c>
      <c r="E303" s="191">
        <v>11835</v>
      </c>
      <c r="F303" s="73"/>
    </row>
    <row r="304" spans="1:6" ht="12.75" customHeight="1" x14ac:dyDescent="0.3">
      <c r="A304" s="192" t="s">
        <v>399</v>
      </c>
      <c r="B304" s="193" t="s">
        <v>17</v>
      </c>
      <c r="C304" s="194">
        <v>786</v>
      </c>
      <c r="D304" s="194">
        <v>666</v>
      </c>
      <c r="E304" s="194">
        <v>581</v>
      </c>
      <c r="F304" s="73"/>
    </row>
    <row r="305" spans="1:6" ht="12.75" customHeight="1" x14ac:dyDescent="0.3">
      <c r="A305" s="195" t="s">
        <v>400</v>
      </c>
      <c r="B305" s="196" t="s">
        <v>17</v>
      </c>
      <c r="C305" s="197">
        <f>+SUM(C306:C309)</f>
        <v>13074</v>
      </c>
      <c r="D305" s="197">
        <f>+SUM(D306:D309)</f>
        <v>11698</v>
      </c>
      <c r="E305" s="197">
        <f>+SUM(E306:E309)</f>
        <v>10532</v>
      </c>
      <c r="F305" s="74"/>
    </row>
    <row r="306" spans="1:6" ht="12.75" customHeight="1" x14ac:dyDescent="0.3">
      <c r="A306" s="198" t="s">
        <v>401</v>
      </c>
      <c r="B306" s="193" t="s">
        <v>17</v>
      </c>
      <c r="C306" s="194">
        <v>6991</v>
      </c>
      <c r="D306" s="194">
        <v>6495</v>
      </c>
      <c r="E306" s="194">
        <v>5424</v>
      </c>
      <c r="F306" s="75"/>
    </row>
    <row r="307" spans="1:6" ht="12.75" customHeight="1" x14ac:dyDescent="0.3">
      <c r="A307" s="199" t="s">
        <v>402</v>
      </c>
      <c r="B307" s="193" t="s">
        <v>17</v>
      </c>
      <c r="C307" s="194">
        <v>5284</v>
      </c>
      <c r="D307" s="194">
        <v>4723</v>
      </c>
      <c r="E307" s="194">
        <v>4764</v>
      </c>
      <c r="F307" s="75"/>
    </row>
    <row r="308" spans="1:6" ht="12.75" customHeight="1" x14ac:dyDescent="0.3">
      <c r="A308" s="199" t="s">
        <v>403</v>
      </c>
      <c r="B308" s="193" t="s">
        <v>17</v>
      </c>
      <c r="C308" s="194">
        <v>456</v>
      </c>
      <c r="D308" s="194">
        <v>221</v>
      </c>
      <c r="E308" s="194">
        <v>160</v>
      </c>
      <c r="F308" s="75"/>
    </row>
    <row r="309" spans="1:6" ht="12.75" customHeight="1" x14ac:dyDescent="0.3">
      <c r="A309" s="199" t="s">
        <v>404</v>
      </c>
      <c r="B309" s="193" t="s">
        <v>17</v>
      </c>
      <c r="C309" s="194">
        <v>343</v>
      </c>
      <c r="D309" s="194">
        <v>259</v>
      </c>
      <c r="E309" s="194">
        <v>184</v>
      </c>
      <c r="F309" s="75"/>
    </row>
    <row r="310" spans="1:6" ht="12.75" customHeight="1" x14ac:dyDescent="0.3">
      <c r="A310" s="195" t="s">
        <v>405</v>
      </c>
      <c r="B310" s="196" t="s">
        <v>17</v>
      </c>
      <c r="C310" s="197">
        <f>C302-C305</f>
        <v>1973</v>
      </c>
      <c r="D310" s="197">
        <f>D302-D305</f>
        <v>2137</v>
      </c>
      <c r="E310" s="197">
        <f>E302-E305</f>
        <v>1884</v>
      </c>
      <c r="F310" s="74"/>
    </row>
    <row r="311" spans="1:6" ht="12.75" customHeight="1" x14ac:dyDescent="0.3">
      <c r="A311" s="198" t="s">
        <v>406</v>
      </c>
      <c r="B311" s="193" t="s">
        <v>17</v>
      </c>
      <c r="C311" s="194">
        <v>1890</v>
      </c>
      <c r="D311" s="194">
        <v>1950</v>
      </c>
      <c r="E311" s="194">
        <v>1695</v>
      </c>
      <c r="F311" s="74"/>
    </row>
    <row r="312" spans="1:6" s="68" customFormat="1" ht="12.75" customHeight="1" x14ac:dyDescent="0.3">
      <c r="A312" s="198" t="s">
        <v>407</v>
      </c>
      <c r="B312" s="193" t="s">
        <v>17</v>
      </c>
      <c r="C312" s="200">
        <v>-17</v>
      </c>
      <c r="D312" s="200">
        <v>-15</v>
      </c>
      <c r="E312" s="200">
        <v>-4</v>
      </c>
      <c r="F312" s="76"/>
    </row>
    <row r="313" spans="1:6" ht="12.75" customHeight="1" x14ac:dyDescent="0.3">
      <c r="A313" s="469" t="s">
        <v>408</v>
      </c>
      <c r="B313" s="470" t="s">
        <v>17</v>
      </c>
      <c r="C313" s="491">
        <f>C310-C311-C312</f>
        <v>100</v>
      </c>
      <c r="D313" s="491">
        <f>D310-D311-D312</f>
        <v>202</v>
      </c>
      <c r="E313" s="491">
        <f>E310-E311-E312</f>
        <v>193</v>
      </c>
    </row>
    <row r="314" spans="1:6" ht="12.75" customHeight="1" x14ac:dyDescent="0.3">
      <c r="A314" s="77"/>
      <c r="B314" s="78"/>
      <c r="C314" s="79"/>
      <c r="D314" s="79"/>
      <c r="E314" s="80"/>
      <c r="F314" s="76"/>
    </row>
    <row r="315" spans="1:6" ht="12.75" customHeight="1" x14ac:dyDescent="0.3">
      <c r="A315" s="77"/>
      <c r="B315" s="78"/>
      <c r="C315" s="79"/>
      <c r="D315" s="79"/>
      <c r="E315" s="80"/>
      <c r="F315" s="76"/>
    </row>
    <row r="316" spans="1:6" ht="12.75" customHeight="1" x14ac:dyDescent="0.3">
      <c r="A316" s="81"/>
      <c r="B316" s="82"/>
      <c r="C316" s="82"/>
      <c r="D316" s="83"/>
      <c r="E316" s="84"/>
      <c r="F316" s="10" t="s">
        <v>0</v>
      </c>
    </row>
    <row r="317" spans="1:6" ht="12.75" customHeight="1" x14ac:dyDescent="0.3">
      <c r="A317" s="523" t="s">
        <v>409</v>
      </c>
      <c r="B317" s="519" t="s">
        <v>172</v>
      </c>
      <c r="C317" s="522">
        <v>2023</v>
      </c>
      <c r="D317" s="522">
        <v>2022</v>
      </c>
      <c r="E317" s="522">
        <v>2021</v>
      </c>
      <c r="F317" s="524" t="s">
        <v>18</v>
      </c>
    </row>
    <row r="318" spans="1:6" ht="12.75" customHeight="1" x14ac:dyDescent="0.3">
      <c r="A318" s="186" t="s">
        <v>410</v>
      </c>
      <c r="B318" s="187" t="s">
        <v>17</v>
      </c>
      <c r="C318" s="642">
        <f>+SUM(C319:C324)</f>
        <v>1598.1000000000001</v>
      </c>
      <c r="D318" s="344">
        <f>+SUM(D319:D324)</f>
        <v>1778.8000000000002</v>
      </c>
      <c r="E318" s="344">
        <f>+SUM(E319:E324)</f>
        <v>1807.7378717500001</v>
      </c>
      <c r="F318" s="85"/>
    </row>
    <row r="319" spans="1:6" ht="12.75" customHeight="1" x14ac:dyDescent="0.3">
      <c r="A319" s="201" t="s">
        <v>411</v>
      </c>
      <c r="B319" s="190" t="s">
        <v>17</v>
      </c>
      <c r="C319" s="646">
        <v>1154</v>
      </c>
      <c r="D319" s="505">
        <v>1155.5999999999999</v>
      </c>
      <c r="E319" s="202">
        <v>1065.55679085</v>
      </c>
      <c r="F319" s="76"/>
    </row>
    <row r="320" spans="1:6" ht="12.75" customHeight="1" x14ac:dyDescent="0.3">
      <c r="A320" s="201" t="s">
        <v>412</v>
      </c>
      <c r="B320" s="190" t="s">
        <v>17</v>
      </c>
      <c r="C320" s="646">
        <v>147.1</v>
      </c>
      <c r="D320" s="505">
        <v>455.4</v>
      </c>
      <c r="E320" s="202">
        <v>433.60392225999999</v>
      </c>
      <c r="F320" s="76"/>
    </row>
    <row r="321" spans="1:6" ht="12.75" customHeight="1" x14ac:dyDescent="0.3">
      <c r="A321" s="199" t="s">
        <v>413</v>
      </c>
      <c r="B321" s="193" t="s">
        <v>17</v>
      </c>
      <c r="C321" s="647">
        <v>268.7</v>
      </c>
      <c r="D321" s="506">
        <v>141.9</v>
      </c>
      <c r="E321" s="203">
        <v>274.40596257999999</v>
      </c>
      <c r="F321" s="76"/>
    </row>
    <row r="322" spans="1:6" ht="12.75" customHeight="1" x14ac:dyDescent="0.3">
      <c r="A322" s="199" t="s">
        <v>414</v>
      </c>
      <c r="B322" s="193" t="s">
        <v>17</v>
      </c>
      <c r="C322" s="647">
        <v>3.7</v>
      </c>
      <c r="D322" s="506">
        <v>9.9</v>
      </c>
      <c r="E322" s="203">
        <v>6.8433903799999989</v>
      </c>
      <c r="F322" s="76"/>
    </row>
    <row r="323" spans="1:6" ht="12.75" customHeight="1" x14ac:dyDescent="0.3">
      <c r="A323" s="198" t="s">
        <v>415</v>
      </c>
      <c r="B323" s="193" t="s">
        <v>17</v>
      </c>
      <c r="C323" s="647">
        <v>10.9</v>
      </c>
      <c r="D323" s="506">
        <v>7.7</v>
      </c>
      <c r="E323" s="203">
        <v>24.291828899999999</v>
      </c>
      <c r="F323" s="76"/>
    </row>
    <row r="324" spans="1:6" ht="12.75" customHeight="1" x14ac:dyDescent="0.3">
      <c r="A324" s="198" t="s">
        <v>416</v>
      </c>
      <c r="B324" s="193" t="s">
        <v>17</v>
      </c>
      <c r="C324" s="203">
        <v>13.7</v>
      </c>
      <c r="D324" s="203">
        <v>8.3000000000000007</v>
      </c>
      <c r="E324" s="203">
        <v>3.0359767799999999</v>
      </c>
      <c r="F324" s="76"/>
    </row>
    <row r="325" spans="1:6" ht="12.75" customHeight="1" x14ac:dyDescent="0.3">
      <c r="A325" s="195" t="s">
        <v>417</v>
      </c>
      <c r="B325" s="196" t="s">
        <v>17</v>
      </c>
      <c r="C325" s="643">
        <f>+SUM(C326:C329)</f>
        <v>9001.6999999999989</v>
      </c>
      <c r="D325" s="204">
        <f>+SUM(D326:D329)</f>
        <v>9629.9999999999982</v>
      </c>
      <c r="E325" s="204">
        <f>+SUM(E326:E329)</f>
        <v>10481.028804852367</v>
      </c>
      <c r="F325" s="76"/>
    </row>
    <row r="326" spans="1:6" ht="12.75" customHeight="1" x14ac:dyDescent="0.3">
      <c r="A326" s="198" t="s">
        <v>418</v>
      </c>
      <c r="B326" s="193" t="s">
        <v>17</v>
      </c>
      <c r="C326" s="508">
        <v>7927.9</v>
      </c>
      <c r="D326" s="508">
        <v>7271.8999999999987</v>
      </c>
      <c r="E326" s="203">
        <v>9350.2695605823665</v>
      </c>
      <c r="F326" s="76"/>
    </row>
    <row r="327" spans="1:6" ht="12.75" customHeight="1" x14ac:dyDescent="0.3">
      <c r="A327" s="198" t="s">
        <v>415</v>
      </c>
      <c r="B327" s="193" t="s">
        <v>17</v>
      </c>
      <c r="C327" s="507">
        <v>717.4</v>
      </c>
      <c r="D327" s="507">
        <v>421</v>
      </c>
      <c r="E327" s="203">
        <v>640.38079655000013</v>
      </c>
      <c r="F327" s="76"/>
    </row>
    <row r="328" spans="1:6" ht="12.75" customHeight="1" x14ac:dyDescent="0.3">
      <c r="A328" s="199" t="s">
        <v>414</v>
      </c>
      <c r="B328" s="193" t="s">
        <v>17</v>
      </c>
      <c r="C328" s="508">
        <v>314</v>
      </c>
      <c r="D328" s="508">
        <v>1937.1</v>
      </c>
      <c r="E328" s="203">
        <v>490.37844772000005</v>
      </c>
      <c r="F328" s="76"/>
    </row>
    <row r="329" spans="1:6" ht="12.75" customHeight="1" x14ac:dyDescent="0.3">
      <c r="A329" s="198" t="s">
        <v>416</v>
      </c>
      <c r="B329" s="193" t="s">
        <v>17</v>
      </c>
      <c r="C329" s="343">
        <v>42.4</v>
      </c>
      <c r="D329" s="343">
        <v>0</v>
      </c>
      <c r="E329" s="343"/>
      <c r="F329" s="76"/>
    </row>
    <row r="330" spans="1:6" ht="12.75" customHeight="1" x14ac:dyDescent="0.3">
      <c r="A330" s="205" t="s">
        <v>419</v>
      </c>
      <c r="B330" s="206" t="s">
        <v>17</v>
      </c>
      <c r="C330" s="644">
        <f>C325+C318</f>
        <v>10599.8</v>
      </c>
      <c r="D330" s="345">
        <f>D325+D318</f>
        <v>11408.8</v>
      </c>
      <c r="E330" s="345">
        <f>E325+E318</f>
        <v>12288.766676602367</v>
      </c>
      <c r="F330" s="85"/>
    </row>
    <row r="331" spans="1:6" s="347" customFormat="1" ht="27.75" customHeight="1" x14ac:dyDescent="0.3">
      <c r="A331" s="710" t="s">
        <v>420</v>
      </c>
      <c r="B331" s="710"/>
      <c r="C331" s="710"/>
      <c r="D331" s="710"/>
      <c r="E331" s="710"/>
      <c r="F331" s="346"/>
    </row>
    <row r="332" spans="1:6" s="347" customFormat="1" ht="11.9" customHeight="1" x14ac:dyDescent="0.3">
      <c r="A332" s="409"/>
      <c r="B332" s="409"/>
      <c r="C332" s="409"/>
      <c r="D332" s="409"/>
      <c r="E332" s="409"/>
      <c r="F332" s="346"/>
    </row>
    <row r="333" spans="1:6" s="347" customFormat="1" ht="12.75" customHeight="1" x14ac:dyDescent="0.3">
      <c r="A333" s="409"/>
      <c r="B333" s="409"/>
      <c r="C333" s="409"/>
      <c r="D333" s="409"/>
      <c r="E333" s="409"/>
      <c r="F333" s="10" t="s">
        <v>0</v>
      </c>
    </row>
    <row r="334" spans="1:6" x14ac:dyDescent="0.3">
      <c r="A334" s="523" t="s">
        <v>421</v>
      </c>
      <c r="B334" s="519" t="s">
        <v>172</v>
      </c>
      <c r="C334" s="522">
        <v>2023</v>
      </c>
      <c r="D334" s="522">
        <v>2022</v>
      </c>
      <c r="E334" s="522">
        <v>2021</v>
      </c>
      <c r="F334" s="524" t="s">
        <v>19</v>
      </c>
    </row>
    <row r="335" spans="1:6" ht="15" x14ac:dyDescent="0.3">
      <c r="A335" s="201" t="s">
        <v>20</v>
      </c>
      <c r="B335" s="212" t="s">
        <v>4</v>
      </c>
      <c r="C335" s="410">
        <v>0.64</v>
      </c>
      <c r="D335" s="410">
        <v>0.57999999999999996</v>
      </c>
      <c r="E335" s="410">
        <v>0.39</v>
      </c>
      <c r="F335" s="67"/>
    </row>
    <row r="336" spans="1:6" ht="15" x14ac:dyDescent="0.3">
      <c r="A336" s="213" t="s">
        <v>21</v>
      </c>
      <c r="B336" s="214" t="s">
        <v>4</v>
      </c>
      <c r="C336" s="411">
        <v>0.51</v>
      </c>
      <c r="D336" s="411">
        <v>0.46</v>
      </c>
      <c r="E336" s="411">
        <v>0.32</v>
      </c>
      <c r="F336" s="96"/>
    </row>
    <row r="337" spans="1:6" ht="31.5" customHeight="1" x14ac:dyDescent="0.3">
      <c r="A337" s="710" t="s">
        <v>422</v>
      </c>
      <c r="B337" s="710"/>
      <c r="C337" s="710"/>
      <c r="D337" s="710"/>
      <c r="E337" s="710"/>
      <c r="F337" s="76"/>
    </row>
    <row r="338" spans="1:6" ht="34.5" customHeight="1" x14ac:dyDescent="0.3">
      <c r="A338" s="705" t="s">
        <v>423</v>
      </c>
      <c r="B338" s="705"/>
      <c r="C338" s="705"/>
      <c r="D338" s="705"/>
      <c r="E338" s="705"/>
      <c r="F338" s="76"/>
    </row>
    <row r="339" spans="1:6" ht="12.75" customHeight="1" x14ac:dyDescent="0.3">
      <c r="A339" s="409"/>
      <c r="B339" s="409"/>
      <c r="C339" s="409"/>
      <c r="D339" s="409"/>
      <c r="E339" s="409"/>
      <c r="F339" s="76"/>
    </row>
    <row r="340" spans="1:6" ht="12.75" customHeight="1" x14ac:dyDescent="0.3">
      <c r="A340" s="86"/>
      <c r="B340" s="87"/>
      <c r="C340" s="88"/>
      <c r="D340" s="88"/>
      <c r="E340" s="88"/>
      <c r="F340" s="76"/>
    </row>
    <row r="341" spans="1:6" ht="12.75" customHeight="1" x14ac:dyDescent="0.3">
      <c r="A341" s="9" t="s">
        <v>424</v>
      </c>
      <c r="B341" s="89"/>
      <c r="C341" s="89"/>
      <c r="D341" s="90"/>
      <c r="E341" s="90"/>
      <c r="F341" s="10" t="s">
        <v>0</v>
      </c>
    </row>
    <row r="342" spans="1:6" ht="12.75" customHeight="1" x14ac:dyDescent="0.3">
      <c r="A342" s="525" t="s">
        <v>425</v>
      </c>
      <c r="B342" s="519" t="s">
        <v>172</v>
      </c>
      <c r="C342" s="522">
        <v>2023</v>
      </c>
      <c r="D342" s="522">
        <v>2022</v>
      </c>
      <c r="E342" s="522">
        <v>2021</v>
      </c>
      <c r="F342" s="526" t="s">
        <v>19</v>
      </c>
    </row>
    <row r="343" spans="1:6" ht="12.75" customHeight="1" x14ac:dyDescent="0.3">
      <c r="A343" s="207" t="s">
        <v>426</v>
      </c>
      <c r="B343" s="208" t="s">
        <v>17</v>
      </c>
      <c r="C343" s="431">
        <f>SUM(C344:C347)</f>
        <v>16423</v>
      </c>
      <c r="D343" s="339">
        <f>SUM(D344:D347)</f>
        <v>11269.408326058287</v>
      </c>
      <c r="E343" s="339">
        <f>SUM(E344:E347)</f>
        <v>12537</v>
      </c>
      <c r="F343" s="91"/>
    </row>
    <row r="344" spans="1:6" ht="12.75" customHeight="1" x14ac:dyDescent="0.3">
      <c r="A344" s="493" t="s">
        <v>427</v>
      </c>
      <c r="B344" s="494" t="s">
        <v>17</v>
      </c>
      <c r="C344" s="209">
        <v>14053</v>
      </c>
      <c r="D344" s="209">
        <v>9221.4602878197711</v>
      </c>
      <c r="E344" s="209">
        <v>10540</v>
      </c>
      <c r="F344" s="76"/>
    </row>
    <row r="345" spans="1:6" ht="12.75" customHeight="1" x14ac:dyDescent="0.3">
      <c r="A345" s="495" t="s">
        <v>428</v>
      </c>
      <c r="B345" s="496" t="s">
        <v>17</v>
      </c>
      <c r="C345" s="210">
        <v>1988</v>
      </c>
      <c r="D345" s="210">
        <v>1829.7436508954363</v>
      </c>
      <c r="E345" s="210">
        <v>1972</v>
      </c>
      <c r="F345" s="4"/>
    </row>
    <row r="346" spans="1:6" ht="12.75" customHeight="1" x14ac:dyDescent="0.3">
      <c r="A346" s="497" t="s">
        <v>429</v>
      </c>
      <c r="B346" s="496" t="s">
        <v>17</v>
      </c>
      <c r="C346" s="492">
        <v>181</v>
      </c>
      <c r="D346" s="492">
        <v>155.56963057678166</v>
      </c>
      <c r="E346" s="498" t="s">
        <v>3</v>
      </c>
      <c r="F346" s="4"/>
    </row>
    <row r="347" spans="1:6" ht="12.75" customHeight="1" x14ac:dyDescent="0.3">
      <c r="A347" s="499" t="s">
        <v>430</v>
      </c>
      <c r="B347" s="500" t="s">
        <v>17</v>
      </c>
      <c r="C347" s="211">
        <v>201</v>
      </c>
      <c r="D347" s="211">
        <v>62.634756766297855</v>
      </c>
      <c r="E347" s="211">
        <v>25</v>
      </c>
      <c r="F347" s="4"/>
    </row>
    <row r="348" spans="1:6" ht="18" customHeight="1" x14ac:dyDescent="0.3">
      <c r="A348" s="501" t="s">
        <v>431</v>
      </c>
      <c r="B348" s="502"/>
      <c r="C348" s="90"/>
      <c r="D348" s="90"/>
      <c r="E348" s="90"/>
      <c r="F348" s="4"/>
    </row>
    <row r="349" spans="1:6" ht="12.75" customHeight="1" x14ac:dyDescent="0.3">
      <c r="A349" s="93"/>
      <c r="B349" s="89"/>
      <c r="C349" s="90"/>
      <c r="D349" s="90"/>
      <c r="E349" s="90"/>
      <c r="F349" s="4"/>
    </row>
    <row r="350" spans="1:6" ht="12.75" customHeight="1" x14ac:dyDescent="0.3">
      <c r="A350" s="93"/>
      <c r="B350" s="89"/>
      <c r="C350" s="90"/>
      <c r="D350" s="90"/>
      <c r="E350" s="90"/>
      <c r="F350" s="4"/>
    </row>
    <row r="351" spans="1:6" x14ac:dyDescent="0.3">
      <c r="A351" s="9" t="s">
        <v>432</v>
      </c>
      <c r="B351" s="94"/>
      <c r="C351" s="94"/>
      <c r="D351" s="95"/>
      <c r="E351" s="95"/>
      <c r="F351" s="10" t="s">
        <v>0</v>
      </c>
    </row>
    <row r="352" spans="1:6" ht="15" x14ac:dyDescent="0.3">
      <c r="A352" s="523" t="s">
        <v>433</v>
      </c>
      <c r="B352" s="519" t="s">
        <v>172</v>
      </c>
      <c r="C352" s="524">
        <v>2023</v>
      </c>
      <c r="D352" s="524">
        <v>2022</v>
      </c>
      <c r="E352" s="524">
        <v>2021</v>
      </c>
      <c r="F352" s="524" t="s">
        <v>22</v>
      </c>
    </row>
    <row r="353" spans="1:8" x14ac:dyDescent="0.3">
      <c r="A353" s="201" t="s">
        <v>434</v>
      </c>
      <c r="B353" s="212" t="s">
        <v>4</v>
      </c>
      <c r="C353" s="360">
        <v>89</v>
      </c>
      <c r="D353" s="360">
        <v>88</v>
      </c>
      <c r="E353" s="360">
        <v>91</v>
      </c>
      <c r="F353" s="67"/>
    </row>
    <row r="354" spans="1:8" x14ac:dyDescent="0.3">
      <c r="A354" s="213" t="s">
        <v>435</v>
      </c>
      <c r="B354" s="214" t="s">
        <v>4</v>
      </c>
      <c r="C354" s="361">
        <v>11</v>
      </c>
      <c r="D354" s="361">
        <v>12</v>
      </c>
      <c r="E354" s="361">
        <v>9</v>
      </c>
      <c r="F354" s="96"/>
    </row>
    <row r="355" spans="1:8" ht="28.5" customHeight="1" x14ac:dyDescent="0.3">
      <c r="A355" s="670" t="s">
        <v>436</v>
      </c>
      <c r="B355" s="669"/>
      <c r="C355" s="669"/>
      <c r="D355" s="669"/>
      <c r="E355" s="669"/>
      <c r="F355" s="669"/>
    </row>
    <row r="356" spans="1:8" ht="12.75" customHeight="1" x14ac:dyDescent="0.3">
      <c r="A356" s="97"/>
      <c r="B356" s="97"/>
      <c r="C356" s="98"/>
      <c r="D356" s="98"/>
      <c r="E356" s="98"/>
      <c r="F356" s="97"/>
    </row>
    <row r="357" spans="1:8" x14ac:dyDescent="0.3">
      <c r="A357" s="9"/>
      <c r="B357" s="94"/>
      <c r="C357" s="94"/>
      <c r="D357" s="95"/>
      <c r="E357" s="95"/>
      <c r="F357" s="10"/>
    </row>
    <row r="358" spans="1:8" ht="12.75" customHeight="1" x14ac:dyDescent="0.3">
      <c r="A358" s="97"/>
      <c r="B358" s="97"/>
      <c r="C358" s="98"/>
      <c r="D358" s="98"/>
      <c r="E358" s="98"/>
      <c r="F358" s="97"/>
    </row>
    <row r="359" spans="1:8" ht="12.75" customHeight="1" x14ac:dyDescent="0.3">
      <c r="A359" s="97"/>
      <c r="B359" s="97"/>
      <c r="C359" s="98"/>
      <c r="D359" s="98"/>
      <c r="E359" s="98"/>
      <c r="F359" s="97"/>
      <c r="G359" s="172"/>
      <c r="H359" s="173"/>
    </row>
    <row r="360" spans="1:8" ht="12.75" customHeight="1" x14ac:dyDescent="0.3">
      <c r="A360" s="279" t="s">
        <v>437</v>
      </c>
      <c r="B360" s="97"/>
      <c r="C360" s="98"/>
      <c r="D360" s="98"/>
      <c r="E360" s="98"/>
      <c r="F360" s="97"/>
      <c r="G360" s="172"/>
      <c r="H360" s="173"/>
    </row>
    <row r="361" spans="1:8" ht="12.75" customHeight="1" x14ac:dyDescent="0.3">
      <c r="A361" s="9" t="s">
        <v>438</v>
      </c>
      <c r="B361" s="94"/>
      <c r="C361" s="94"/>
      <c r="D361" s="95"/>
      <c r="E361" s="95"/>
      <c r="F361" s="10" t="s">
        <v>0</v>
      </c>
      <c r="G361" s="172"/>
      <c r="H361" s="173"/>
    </row>
    <row r="362" spans="1:8" ht="12.75" customHeight="1" x14ac:dyDescent="0.3">
      <c r="A362" s="523" t="s">
        <v>439</v>
      </c>
      <c r="B362" s="519" t="s">
        <v>172</v>
      </c>
      <c r="C362" s="524">
        <v>2023</v>
      </c>
      <c r="D362" s="524" t="s">
        <v>23</v>
      </c>
      <c r="E362" s="524">
        <v>2021</v>
      </c>
      <c r="F362" s="524" t="s">
        <v>24</v>
      </c>
      <c r="G362" s="172"/>
      <c r="H362" s="173"/>
    </row>
    <row r="363" spans="1:8" ht="17.25" customHeight="1" x14ac:dyDescent="0.3">
      <c r="A363" s="207" t="s">
        <v>440</v>
      </c>
      <c r="B363" s="208" t="s">
        <v>219</v>
      </c>
      <c r="C363" s="339">
        <v>6699.8804347829955</v>
      </c>
      <c r="D363" s="339">
        <v>5626.62</v>
      </c>
      <c r="E363" s="339">
        <f>+SUM(E364:E367)</f>
        <v>229</v>
      </c>
      <c r="F363" s="96"/>
      <c r="G363" s="172"/>
    </row>
    <row r="364" spans="1:8" x14ac:dyDescent="0.3">
      <c r="A364" s="215" t="s">
        <v>441</v>
      </c>
      <c r="B364" s="216" t="s">
        <v>219</v>
      </c>
      <c r="C364" s="422">
        <v>64.610507246376955</v>
      </c>
      <c r="D364" s="422">
        <v>119.51</v>
      </c>
      <c r="E364" s="422">
        <v>43</v>
      </c>
      <c r="F364" s="96"/>
    </row>
    <row r="365" spans="1:8" x14ac:dyDescent="0.3">
      <c r="A365" s="217" t="s">
        <v>442</v>
      </c>
      <c r="B365" s="218" t="s">
        <v>219</v>
      </c>
      <c r="C365" s="418">
        <v>713.88405797097539</v>
      </c>
      <c r="D365" s="418">
        <v>740.61</v>
      </c>
      <c r="E365" s="418">
        <v>94</v>
      </c>
      <c r="F365" s="96"/>
    </row>
    <row r="366" spans="1:8" x14ac:dyDescent="0.3">
      <c r="A366" s="217" t="s">
        <v>443</v>
      </c>
      <c r="B366" s="218" t="s">
        <v>219</v>
      </c>
      <c r="C366" s="419">
        <v>5277.4651268119042</v>
      </c>
      <c r="D366" s="419">
        <v>4723.58</v>
      </c>
      <c r="E366" s="419">
        <v>92</v>
      </c>
      <c r="F366" s="96"/>
    </row>
    <row r="367" spans="1:8" x14ac:dyDescent="0.3">
      <c r="A367" s="219" t="s">
        <v>444</v>
      </c>
      <c r="B367" s="220" t="s">
        <v>219</v>
      </c>
      <c r="C367" s="424">
        <v>643.92074275373875</v>
      </c>
      <c r="D367" s="424">
        <v>42.91</v>
      </c>
      <c r="E367" s="424">
        <v>0</v>
      </c>
      <c r="F367" s="221"/>
    </row>
    <row r="368" spans="1:8" x14ac:dyDescent="0.3">
      <c r="A368" s="512"/>
      <c r="B368" s="513"/>
      <c r="C368" s="432"/>
      <c r="D368" s="432"/>
      <c r="E368" s="432"/>
      <c r="F368" s="221"/>
    </row>
    <row r="369" spans="1:8" ht="16.899999999999999" customHeight="1" x14ac:dyDescent="0.3">
      <c r="A369" s="708" t="s">
        <v>445</v>
      </c>
      <c r="B369" s="708"/>
      <c r="C369" s="708"/>
      <c r="D369" s="708"/>
      <c r="E369" s="708"/>
      <c r="F369" s="221"/>
    </row>
    <row r="370" spans="1:8" s="99" customFormat="1" x14ac:dyDescent="0.35">
      <c r="A370" s="100"/>
      <c r="B370" s="100"/>
      <c r="C370" s="101"/>
      <c r="D370" s="101"/>
      <c r="E370" s="101"/>
      <c r="F370" s="10" t="s">
        <v>0</v>
      </c>
    </row>
    <row r="371" spans="1:8" x14ac:dyDescent="0.3">
      <c r="A371" s="523" t="s">
        <v>446</v>
      </c>
      <c r="B371" s="519" t="s">
        <v>172</v>
      </c>
      <c r="C371" s="524">
        <v>2023</v>
      </c>
      <c r="D371" s="524">
        <v>2022</v>
      </c>
      <c r="E371" s="524">
        <v>2021</v>
      </c>
      <c r="F371" s="524" t="s">
        <v>24</v>
      </c>
      <c r="G371" s="172"/>
      <c r="H371" s="173"/>
    </row>
    <row r="372" spans="1:8" ht="15" x14ac:dyDescent="0.3">
      <c r="A372" s="207" t="s">
        <v>447</v>
      </c>
      <c r="B372" s="208" t="s">
        <v>219</v>
      </c>
      <c r="C372" s="431">
        <v>3144.4904347829956</v>
      </c>
      <c r="D372" s="431">
        <f>+SUM(D373:D376)</f>
        <v>2004.0468478260802</v>
      </c>
      <c r="E372" s="431">
        <f>+SUM(E373:E376)</f>
        <v>418.60188405797101</v>
      </c>
      <c r="F372" s="96"/>
      <c r="G372" s="172"/>
    </row>
    <row r="373" spans="1:8" x14ac:dyDescent="0.3">
      <c r="A373" s="215" t="s">
        <v>441</v>
      </c>
      <c r="B373" s="216" t="s">
        <v>219</v>
      </c>
      <c r="C373" s="433">
        <v>80.410507246376952</v>
      </c>
      <c r="D373" s="433">
        <v>56.743586956521732</v>
      </c>
      <c r="E373" s="433">
        <v>45.184782608695656</v>
      </c>
      <c r="F373" s="96"/>
    </row>
    <row r="374" spans="1:8" x14ac:dyDescent="0.3">
      <c r="A374" s="217" t="s">
        <v>442</v>
      </c>
      <c r="B374" s="218" t="s">
        <v>219</v>
      </c>
      <c r="C374" s="433">
        <v>573.06405797097545</v>
      </c>
      <c r="D374" s="433">
        <v>364.08960144927613</v>
      </c>
      <c r="E374" s="433">
        <v>205.72797101449277</v>
      </c>
      <c r="F374" s="96"/>
    </row>
    <row r="375" spans="1:8" x14ac:dyDescent="0.3">
      <c r="A375" s="217" t="s">
        <v>443</v>
      </c>
      <c r="B375" s="218" t="s">
        <v>219</v>
      </c>
      <c r="C375" s="419">
        <v>1969.7551268119046</v>
      </c>
      <c r="D375" s="419">
        <v>1574.5424275362243</v>
      </c>
      <c r="E375" s="433">
        <v>167.68913043478261</v>
      </c>
      <c r="F375" s="96"/>
    </row>
    <row r="376" spans="1:8" x14ac:dyDescent="0.3">
      <c r="A376" s="219" t="s">
        <v>444</v>
      </c>
      <c r="B376" s="220" t="s">
        <v>219</v>
      </c>
      <c r="C376" s="509">
        <v>521.26074275373878</v>
      </c>
      <c r="D376" s="509">
        <v>8.6712318840579723</v>
      </c>
      <c r="E376" s="509">
        <v>0</v>
      </c>
      <c r="F376" s="221"/>
    </row>
    <row r="377" spans="1:8" s="99" customFormat="1" ht="30" customHeight="1" x14ac:dyDescent="0.35">
      <c r="A377" s="669" t="s">
        <v>448</v>
      </c>
      <c r="B377" s="669"/>
      <c r="C377" s="669"/>
      <c r="D377" s="669"/>
      <c r="E377" s="669"/>
      <c r="F377" s="669"/>
    </row>
    <row r="378" spans="1:8" s="99" customFormat="1" x14ac:dyDescent="0.35">
      <c r="A378" s="102"/>
      <c r="B378" s="102"/>
      <c r="C378" s="102"/>
      <c r="D378" s="103"/>
      <c r="E378" s="103"/>
      <c r="F378" s="10" t="s">
        <v>0</v>
      </c>
    </row>
    <row r="379" spans="1:8" s="99" customFormat="1" x14ac:dyDescent="0.3">
      <c r="A379" s="523" t="s">
        <v>449</v>
      </c>
      <c r="B379" s="519" t="s">
        <v>172</v>
      </c>
      <c r="C379" s="524">
        <v>2023</v>
      </c>
      <c r="D379" s="524">
        <v>2022</v>
      </c>
      <c r="E379" s="524">
        <v>2021</v>
      </c>
      <c r="F379" s="524" t="s">
        <v>25</v>
      </c>
    </row>
    <row r="380" spans="1:8" ht="15" x14ac:dyDescent="0.3">
      <c r="A380" s="222" t="s">
        <v>450</v>
      </c>
      <c r="B380" s="218" t="s">
        <v>219</v>
      </c>
      <c r="C380" s="362">
        <v>7</v>
      </c>
      <c r="D380" s="362">
        <v>4</v>
      </c>
      <c r="E380" s="362">
        <v>0</v>
      </c>
      <c r="F380" s="96"/>
    </row>
    <row r="381" spans="1:8" x14ac:dyDescent="0.3">
      <c r="A381" s="223" t="s">
        <v>451</v>
      </c>
      <c r="B381" s="218" t="s">
        <v>219</v>
      </c>
      <c r="C381" s="362">
        <v>2</v>
      </c>
      <c r="D381" s="362">
        <v>7</v>
      </c>
      <c r="E381" s="362">
        <v>0</v>
      </c>
      <c r="F381" s="96"/>
    </row>
    <row r="382" spans="1:8" s="4" customFormat="1" x14ac:dyDescent="0.3">
      <c r="A382" s="224" t="s">
        <v>452</v>
      </c>
      <c r="B382" s="220" t="s">
        <v>219</v>
      </c>
      <c r="C382" s="363">
        <v>10</v>
      </c>
      <c r="D382" s="363">
        <v>11</v>
      </c>
      <c r="E382" s="363">
        <v>0</v>
      </c>
      <c r="F382" s="96"/>
    </row>
    <row r="383" spans="1:8" s="4" customFormat="1" ht="22.5" customHeight="1" x14ac:dyDescent="0.3">
      <c r="A383" s="714" t="s">
        <v>453</v>
      </c>
      <c r="B383" s="669"/>
      <c r="C383" s="669"/>
      <c r="D383" s="669"/>
      <c r="E383" s="669"/>
      <c r="F383" s="669"/>
    </row>
    <row r="384" spans="1:8" s="4" customFormat="1" x14ac:dyDescent="0.3">
      <c r="A384" s="104"/>
      <c r="B384" s="105"/>
      <c r="C384" s="106"/>
      <c r="D384" s="106"/>
      <c r="E384" s="106"/>
      <c r="F384" s="96"/>
    </row>
    <row r="385" spans="1:6" s="4" customFormat="1" x14ac:dyDescent="0.3">
      <c r="A385" s="104"/>
      <c r="B385" s="105"/>
      <c r="C385" s="106"/>
      <c r="D385" s="106"/>
      <c r="E385" s="106"/>
      <c r="F385" s="96"/>
    </row>
    <row r="386" spans="1:6" s="4" customFormat="1" x14ac:dyDescent="0.3">
      <c r="A386" s="9" t="s">
        <v>454</v>
      </c>
      <c r="B386" s="87"/>
      <c r="C386" s="87"/>
      <c r="D386" s="107"/>
      <c r="E386" s="107"/>
      <c r="F386" s="10" t="s">
        <v>0</v>
      </c>
    </row>
    <row r="387" spans="1:6" s="174" customFormat="1" x14ac:dyDescent="0.3">
      <c r="A387" s="225" t="s">
        <v>26</v>
      </c>
      <c r="B387" s="225"/>
      <c r="C387" s="225"/>
      <c r="D387" s="225"/>
      <c r="E387" s="225"/>
      <c r="F387" s="524" t="s">
        <v>27</v>
      </c>
    </row>
    <row r="388" spans="1:6" s="110" customFormat="1" x14ac:dyDescent="0.3">
      <c r="A388" s="116" t="s">
        <v>28</v>
      </c>
      <c r="B388" s="109" t="s">
        <v>172</v>
      </c>
      <c r="C388" s="402">
        <v>2022</v>
      </c>
      <c r="D388" s="402">
        <v>2021</v>
      </c>
      <c r="E388" s="342">
        <v>2020</v>
      </c>
    </row>
    <row r="389" spans="1:6" s="110" customFormat="1" ht="14.25" customHeight="1" x14ac:dyDescent="0.3">
      <c r="A389" s="111" t="s">
        <v>455</v>
      </c>
      <c r="B389" s="112" t="s">
        <v>29</v>
      </c>
      <c r="C389" s="403">
        <v>3263245.92</v>
      </c>
      <c r="D389" s="403">
        <v>3361900.59</v>
      </c>
      <c r="E389" s="403">
        <v>4299770.9105009651</v>
      </c>
    </row>
    <row r="390" spans="1:6" s="110" customFormat="1" ht="14.25" customHeight="1" x14ac:dyDescent="0.3">
      <c r="A390" s="111" t="s">
        <v>456</v>
      </c>
      <c r="B390" s="112" t="s">
        <v>29</v>
      </c>
      <c r="C390" s="403">
        <v>0</v>
      </c>
      <c r="D390" s="403">
        <v>0</v>
      </c>
      <c r="E390" s="403">
        <v>0</v>
      </c>
    </row>
    <row r="391" spans="1:6" s="110" customFormat="1" ht="14.25" customHeight="1" x14ac:dyDescent="0.3">
      <c r="A391" s="111" t="s">
        <v>457</v>
      </c>
      <c r="B391" s="112" t="s">
        <v>29</v>
      </c>
      <c r="C391" s="403">
        <v>621584.42000000004</v>
      </c>
      <c r="D391" s="403">
        <v>0</v>
      </c>
      <c r="E391" s="403">
        <v>889796.10050096537</v>
      </c>
    </row>
    <row r="392" spans="1:6" s="110" customFormat="1" ht="16.5" customHeight="1" x14ac:dyDescent="0.3">
      <c r="A392" s="111" t="s">
        <v>458</v>
      </c>
      <c r="B392" s="112" t="s">
        <v>29</v>
      </c>
      <c r="C392" s="403">
        <v>0</v>
      </c>
      <c r="D392" s="403">
        <v>0</v>
      </c>
      <c r="E392" s="403">
        <v>0</v>
      </c>
    </row>
    <row r="393" spans="1:6" s="110" customFormat="1" ht="14.25" customHeight="1" x14ac:dyDescent="0.3">
      <c r="A393" s="111" t="s">
        <v>459</v>
      </c>
      <c r="B393" s="112" t="s">
        <v>29</v>
      </c>
      <c r="C393" s="403">
        <v>0</v>
      </c>
      <c r="D393" s="403">
        <v>0</v>
      </c>
      <c r="E393" s="403">
        <v>37446.236127989541</v>
      </c>
    </row>
    <row r="394" spans="1:6" s="110" customFormat="1" ht="26.25" customHeight="1" x14ac:dyDescent="0.3">
      <c r="A394" s="111" t="s">
        <v>460</v>
      </c>
      <c r="B394" s="112" t="s">
        <v>29</v>
      </c>
      <c r="C394" s="403">
        <v>0</v>
      </c>
      <c r="D394" s="403">
        <v>0</v>
      </c>
      <c r="E394" s="403">
        <v>37446.236127989541</v>
      </c>
    </row>
    <row r="395" spans="1:6" s="110" customFormat="1" x14ac:dyDescent="0.3">
      <c r="A395" s="226" t="s">
        <v>461</v>
      </c>
      <c r="B395" s="227" t="s">
        <v>219</v>
      </c>
      <c r="C395" s="404">
        <v>73</v>
      </c>
      <c r="D395" s="404">
        <v>90</v>
      </c>
      <c r="E395" s="404">
        <v>92</v>
      </c>
    </row>
    <row r="396" spans="1:6" s="110" customFormat="1" ht="14.25" customHeight="1" x14ac:dyDescent="0.3">
      <c r="A396" s="113"/>
      <c r="B396" s="114"/>
      <c r="C396" s="114"/>
      <c r="D396" s="115"/>
      <c r="E396" s="115"/>
      <c r="F396" s="10" t="s">
        <v>0</v>
      </c>
    </row>
    <row r="397" spans="1:6" s="175" customFormat="1" x14ac:dyDescent="0.3">
      <c r="A397" s="228" t="s">
        <v>30</v>
      </c>
      <c r="B397" s="225"/>
      <c r="C397" s="225"/>
      <c r="D397" s="225"/>
      <c r="E397" s="225"/>
      <c r="F397" s="524" t="s">
        <v>27</v>
      </c>
    </row>
    <row r="398" spans="1:6" s="175" customFormat="1" x14ac:dyDescent="0.3">
      <c r="A398" s="116" t="s">
        <v>28</v>
      </c>
      <c r="B398" s="109" t="s">
        <v>172</v>
      </c>
      <c r="C398" s="402">
        <v>2022</v>
      </c>
      <c r="D398" s="402">
        <v>2021</v>
      </c>
      <c r="E398" s="342">
        <v>2020</v>
      </c>
    </row>
    <row r="399" spans="1:6" s="175" customFormat="1" x14ac:dyDescent="0.3">
      <c r="A399" s="111" t="s">
        <v>455</v>
      </c>
      <c r="B399" s="112" t="s">
        <v>29</v>
      </c>
      <c r="C399" s="403">
        <v>0</v>
      </c>
      <c r="D399" s="403">
        <v>0</v>
      </c>
      <c r="E399" s="403">
        <v>0</v>
      </c>
    </row>
    <row r="400" spans="1:6" s="175" customFormat="1" x14ac:dyDescent="0.3">
      <c r="A400" s="111" t="s">
        <v>456</v>
      </c>
      <c r="B400" s="112" t="s">
        <v>29</v>
      </c>
      <c r="C400" s="403">
        <v>0</v>
      </c>
      <c r="D400" s="403">
        <v>0</v>
      </c>
      <c r="E400" s="403">
        <v>0</v>
      </c>
    </row>
    <row r="401" spans="1:6" s="175" customFormat="1" x14ac:dyDescent="0.3">
      <c r="A401" s="111" t="s">
        <v>457</v>
      </c>
      <c r="B401" s="112" t="s">
        <v>29</v>
      </c>
      <c r="C401" s="403">
        <v>-17212.8</v>
      </c>
      <c r="D401" s="403">
        <v>-47065.73</v>
      </c>
      <c r="E401" s="403">
        <v>-45656.258885310526</v>
      </c>
    </row>
    <row r="402" spans="1:6" s="175" customFormat="1" x14ac:dyDescent="0.3">
      <c r="A402" s="111" t="s">
        <v>458</v>
      </c>
      <c r="B402" s="112" t="s">
        <v>29</v>
      </c>
      <c r="C402" s="403">
        <v>0</v>
      </c>
      <c r="D402" s="403">
        <v>0</v>
      </c>
      <c r="E402" s="403">
        <v>0</v>
      </c>
    </row>
    <row r="403" spans="1:6" s="175" customFormat="1" x14ac:dyDescent="0.3">
      <c r="A403" s="111" t="s">
        <v>459</v>
      </c>
      <c r="B403" s="112" t="s">
        <v>29</v>
      </c>
      <c r="C403" s="403">
        <v>0</v>
      </c>
      <c r="D403" s="403">
        <v>0</v>
      </c>
      <c r="E403" s="403">
        <v>322217.05041175889</v>
      </c>
    </row>
    <row r="404" spans="1:6" s="175" customFormat="1" x14ac:dyDescent="0.3">
      <c r="A404" s="111" t="s">
        <v>460</v>
      </c>
      <c r="B404" s="112" t="s">
        <v>29</v>
      </c>
      <c r="C404" s="403">
        <v>0</v>
      </c>
      <c r="D404" s="403">
        <v>0</v>
      </c>
      <c r="E404" s="403">
        <v>-121391.33254043123</v>
      </c>
      <c r="F404" s="176"/>
    </row>
    <row r="405" spans="1:6" s="175" customFormat="1" x14ac:dyDescent="0.3">
      <c r="A405" s="226" t="s">
        <v>461</v>
      </c>
      <c r="B405" s="227" t="s">
        <v>219</v>
      </c>
      <c r="C405" s="404">
        <v>0</v>
      </c>
      <c r="D405" s="404">
        <v>0</v>
      </c>
      <c r="E405" s="404">
        <v>0</v>
      </c>
      <c r="F405" s="176"/>
    </row>
    <row r="406" spans="1:6" s="175" customFormat="1" x14ac:dyDescent="0.3">
      <c r="A406" s="113"/>
      <c r="B406" s="114"/>
      <c r="C406" s="114"/>
      <c r="D406" s="117"/>
      <c r="E406" s="117"/>
      <c r="F406" s="10" t="s">
        <v>0</v>
      </c>
    </row>
    <row r="407" spans="1:6" s="175" customFormat="1" x14ac:dyDescent="0.3">
      <c r="A407" s="228" t="s">
        <v>31</v>
      </c>
      <c r="B407" s="225"/>
      <c r="C407" s="225"/>
      <c r="D407" s="225"/>
      <c r="E407" s="225"/>
      <c r="F407" s="524" t="s">
        <v>27</v>
      </c>
    </row>
    <row r="408" spans="1:6" s="175" customFormat="1" x14ac:dyDescent="0.3">
      <c r="A408" s="116" t="s">
        <v>28</v>
      </c>
      <c r="B408" s="109" t="s">
        <v>172</v>
      </c>
      <c r="C408" s="402">
        <v>2022</v>
      </c>
      <c r="D408" s="402">
        <v>2021</v>
      </c>
      <c r="E408" s="342">
        <v>2020</v>
      </c>
    </row>
    <row r="409" spans="1:6" s="175" customFormat="1" x14ac:dyDescent="0.3">
      <c r="A409" s="111" t="s">
        <v>455</v>
      </c>
      <c r="B409" s="112" t="s">
        <v>29</v>
      </c>
      <c r="C409" s="403">
        <v>0</v>
      </c>
      <c r="D409" s="403">
        <v>0</v>
      </c>
      <c r="E409" s="403">
        <v>0</v>
      </c>
    </row>
    <row r="410" spans="1:6" s="175" customFormat="1" x14ac:dyDescent="0.3">
      <c r="A410" s="111" t="s">
        <v>456</v>
      </c>
      <c r="B410" s="112" t="s">
        <v>29</v>
      </c>
      <c r="C410" s="403">
        <v>0</v>
      </c>
      <c r="D410" s="403">
        <v>0</v>
      </c>
      <c r="E410" s="403">
        <v>0</v>
      </c>
    </row>
    <row r="411" spans="1:6" s="175" customFormat="1" x14ac:dyDescent="0.3">
      <c r="A411" s="111" t="s">
        <v>457</v>
      </c>
      <c r="B411" s="112" t="s">
        <v>29</v>
      </c>
      <c r="C411" s="403">
        <v>-33076.530937360607</v>
      </c>
      <c r="D411" s="403">
        <v>-11734.87031700288</v>
      </c>
      <c r="E411" s="403">
        <v>-13775.163563160544</v>
      </c>
    </row>
    <row r="412" spans="1:6" s="175" customFormat="1" x14ac:dyDescent="0.3">
      <c r="A412" s="111" t="s">
        <v>458</v>
      </c>
      <c r="B412" s="112" t="s">
        <v>29</v>
      </c>
      <c r="C412" s="403">
        <v>0</v>
      </c>
      <c r="D412" s="403">
        <v>0</v>
      </c>
      <c r="E412" s="403">
        <v>0</v>
      </c>
      <c r="F412" s="176"/>
    </row>
    <row r="413" spans="1:6" s="175" customFormat="1" x14ac:dyDescent="0.3">
      <c r="A413" s="111" t="s">
        <v>459</v>
      </c>
      <c r="B413" s="112" t="s">
        <v>29</v>
      </c>
      <c r="C413" s="403">
        <v>0</v>
      </c>
      <c r="D413" s="403">
        <v>0</v>
      </c>
      <c r="E413" s="403">
        <v>0</v>
      </c>
      <c r="F413" s="176"/>
    </row>
    <row r="414" spans="1:6" s="175" customFormat="1" x14ac:dyDescent="0.3">
      <c r="A414" s="111" t="s">
        <v>460</v>
      </c>
      <c r="B414" s="112" t="s">
        <v>29</v>
      </c>
      <c r="C414" s="403">
        <v>0</v>
      </c>
      <c r="D414" s="403">
        <v>0</v>
      </c>
      <c r="E414" s="403">
        <v>55449.798691494718</v>
      </c>
      <c r="F414" s="176"/>
    </row>
    <row r="415" spans="1:6" s="178" customFormat="1" x14ac:dyDescent="0.3">
      <c r="A415" s="226" t="s">
        <v>461</v>
      </c>
      <c r="B415" s="227" t="s">
        <v>219</v>
      </c>
      <c r="C415" s="404">
        <v>0</v>
      </c>
      <c r="D415" s="404">
        <v>0</v>
      </c>
      <c r="E415" s="404">
        <v>0</v>
      </c>
      <c r="F415" s="177"/>
    </row>
    <row r="416" spans="1:6" s="174" customFormat="1" x14ac:dyDescent="0.3">
      <c r="A416" s="179"/>
      <c r="B416" s="180"/>
      <c r="C416" s="180"/>
      <c r="D416" s="180"/>
      <c r="E416" s="180"/>
      <c r="F416" s="10" t="s">
        <v>0</v>
      </c>
    </row>
    <row r="417" spans="1:6" s="174" customFormat="1" x14ac:dyDescent="0.3">
      <c r="A417" s="228" t="s">
        <v>32</v>
      </c>
      <c r="B417" s="225"/>
      <c r="C417" s="225"/>
      <c r="D417" s="225"/>
      <c r="E417" s="225"/>
      <c r="F417" s="524" t="s">
        <v>27</v>
      </c>
    </row>
    <row r="418" spans="1:6" s="174" customFormat="1" x14ac:dyDescent="0.3">
      <c r="A418" s="116" t="s">
        <v>28</v>
      </c>
      <c r="B418" s="109" t="s">
        <v>172</v>
      </c>
      <c r="C418" s="402">
        <v>2022</v>
      </c>
      <c r="D418" s="402">
        <v>2021</v>
      </c>
      <c r="E418" s="342">
        <v>2020</v>
      </c>
    </row>
    <row r="419" spans="1:6" s="174" customFormat="1" x14ac:dyDescent="0.3">
      <c r="A419" s="111" t="s">
        <v>455</v>
      </c>
      <c r="B419" s="112" t="s">
        <v>29</v>
      </c>
      <c r="C419" s="403">
        <v>7619166.4199999999</v>
      </c>
      <c r="D419" s="403">
        <v>7476958.1800000006</v>
      </c>
      <c r="E419" s="403">
        <v>7608157.0300000003</v>
      </c>
    </row>
    <row r="420" spans="1:6" s="174" customFormat="1" x14ac:dyDescent="0.3">
      <c r="A420" s="111" t="s">
        <v>456</v>
      </c>
      <c r="B420" s="112" t="s">
        <v>29</v>
      </c>
      <c r="C420" s="403">
        <v>7171138.3400000017</v>
      </c>
      <c r="D420" s="403">
        <v>4642166.9699999988</v>
      </c>
      <c r="E420" s="403">
        <v>2830577.48</v>
      </c>
    </row>
    <row r="421" spans="1:6" s="174" customFormat="1" x14ac:dyDescent="0.3">
      <c r="A421" s="111" t="s">
        <v>457</v>
      </c>
      <c r="B421" s="112" t="s">
        <v>29</v>
      </c>
      <c r="C421" s="403">
        <v>351424.81000000297</v>
      </c>
      <c r="D421" s="403">
        <v>677425.76000000199</v>
      </c>
      <c r="E421" s="403">
        <v>328928.13999999897</v>
      </c>
    </row>
    <row r="422" spans="1:6" s="174" customFormat="1" x14ac:dyDescent="0.3">
      <c r="A422" s="111" t="s">
        <v>458</v>
      </c>
      <c r="B422" s="112" t="s">
        <v>29</v>
      </c>
      <c r="C422" s="403">
        <v>6600139.0800000001</v>
      </c>
      <c r="D422" s="403">
        <v>7397108.1799999978</v>
      </c>
      <c r="E422" s="403">
        <v>8035020.5999999996</v>
      </c>
    </row>
    <row r="423" spans="1:6" s="174" customFormat="1" x14ac:dyDescent="0.3">
      <c r="A423" s="111" t="s">
        <v>459</v>
      </c>
      <c r="B423" s="112" t="s">
        <v>29</v>
      </c>
      <c r="C423" s="403">
        <v>70256</v>
      </c>
      <c r="D423" s="403">
        <v>187587</v>
      </c>
      <c r="E423" s="403">
        <v>187587</v>
      </c>
    </row>
    <row r="424" spans="1:6" s="174" customFormat="1" x14ac:dyDescent="0.3">
      <c r="A424" s="111" t="s">
        <v>460</v>
      </c>
      <c r="B424" s="112" t="s">
        <v>29</v>
      </c>
      <c r="C424" s="403">
        <v>0</v>
      </c>
      <c r="D424" s="403">
        <v>0</v>
      </c>
      <c r="E424" s="403">
        <v>105875</v>
      </c>
    </row>
    <row r="425" spans="1:6" s="174" customFormat="1" x14ac:dyDescent="0.3">
      <c r="A425" s="226" t="s">
        <v>461</v>
      </c>
      <c r="B425" s="227" t="s">
        <v>219</v>
      </c>
      <c r="C425" s="404">
        <v>28</v>
      </c>
      <c r="D425" s="404">
        <v>24</v>
      </c>
      <c r="E425" s="404">
        <v>19</v>
      </c>
    </row>
    <row r="426" spans="1:6" s="174" customFormat="1" x14ac:dyDescent="0.3">
      <c r="A426" s="113"/>
      <c r="B426" s="114"/>
      <c r="C426" s="114"/>
      <c r="D426" s="117"/>
      <c r="E426" s="117"/>
      <c r="F426" s="10" t="s">
        <v>0</v>
      </c>
    </row>
    <row r="427" spans="1:6" s="174" customFormat="1" ht="15" customHeight="1" x14ac:dyDescent="0.3">
      <c r="A427" s="228" t="s">
        <v>462</v>
      </c>
      <c r="B427" s="225"/>
      <c r="C427" s="225"/>
      <c r="D427" s="225"/>
      <c r="E427" s="225"/>
      <c r="F427" s="524" t="s">
        <v>27</v>
      </c>
    </row>
    <row r="428" spans="1:6" s="174" customFormat="1" x14ac:dyDescent="0.3">
      <c r="A428" s="116" t="s">
        <v>28</v>
      </c>
      <c r="B428" s="109" t="s">
        <v>172</v>
      </c>
      <c r="C428" s="402">
        <v>2022</v>
      </c>
      <c r="D428" s="402">
        <v>2021</v>
      </c>
      <c r="E428" s="342">
        <v>2020</v>
      </c>
    </row>
    <row r="429" spans="1:6" s="174" customFormat="1" x14ac:dyDescent="0.3">
      <c r="A429" s="111" t="s">
        <v>455</v>
      </c>
      <c r="B429" s="112" t="s">
        <v>29</v>
      </c>
      <c r="C429" s="403">
        <v>20362866.031228133</v>
      </c>
      <c r="D429" s="403">
        <v>7141016.1205209699</v>
      </c>
      <c r="E429" s="403">
        <v>10441082.745875521</v>
      </c>
    </row>
    <row r="430" spans="1:6" s="174" customFormat="1" x14ac:dyDescent="0.3">
      <c r="A430" s="111" t="s">
        <v>456</v>
      </c>
      <c r="B430" s="112" t="s">
        <v>29</v>
      </c>
      <c r="C430" s="403">
        <v>432949.0179893091</v>
      </c>
      <c r="D430" s="403">
        <v>5823326.2594355</v>
      </c>
      <c r="E430" s="403">
        <v>13984.02882856</v>
      </c>
    </row>
    <row r="431" spans="1:6" s="174" customFormat="1" x14ac:dyDescent="0.3">
      <c r="A431" s="111" t="s">
        <v>457</v>
      </c>
      <c r="B431" s="112" t="s">
        <v>29</v>
      </c>
      <c r="C431" s="403">
        <v>-378869.25742262264</v>
      </c>
      <c r="D431" s="403">
        <v>554182.42999999993</v>
      </c>
      <c r="E431" s="403">
        <v>-977891.3911056004</v>
      </c>
    </row>
    <row r="432" spans="1:6" s="174" customFormat="1" x14ac:dyDescent="0.3">
      <c r="A432" s="111" t="s">
        <v>458</v>
      </c>
      <c r="B432" s="112" t="s">
        <v>29</v>
      </c>
      <c r="C432" s="403">
        <v>3013253.4773593973</v>
      </c>
      <c r="D432" s="403">
        <v>2848693.0147157987</v>
      </c>
      <c r="E432" s="403">
        <v>244222.03018291996</v>
      </c>
    </row>
    <row r="433" spans="1:6" s="174" customFormat="1" x14ac:dyDescent="0.3">
      <c r="A433" s="111" t="s">
        <v>459</v>
      </c>
      <c r="B433" s="112" t="s">
        <v>29</v>
      </c>
      <c r="C433" s="403">
        <v>0</v>
      </c>
      <c r="D433" s="403">
        <v>0</v>
      </c>
      <c r="E433" s="403">
        <v>0</v>
      </c>
    </row>
    <row r="434" spans="1:6" s="174" customFormat="1" x14ac:dyDescent="0.3">
      <c r="A434" s="111" t="s">
        <v>460</v>
      </c>
      <c r="B434" s="112" t="s">
        <v>29</v>
      </c>
      <c r="C434" s="403">
        <v>0</v>
      </c>
      <c r="D434" s="403">
        <v>0</v>
      </c>
      <c r="E434" s="403">
        <v>-996574.50895456644</v>
      </c>
    </row>
    <row r="435" spans="1:6" s="174" customFormat="1" x14ac:dyDescent="0.3">
      <c r="A435" s="226" t="s">
        <v>461</v>
      </c>
      <c r="B435" s="227" t="s">
        <v>219</v>
      </c>
      <c r="C435" s="404">
        <v>143.38916666666665</v>
      </c>
      <c r="D435" s="404">
        <v>41.755833333333321</v>
      </c>
      <c r="E435" s="404">
        <v>112.14</v>
      </c>
    </row>
    <row r="436" spans="1:6" s="174" customFormat="1" x14ac:dyDescent="0.3">
      <c r="A436" s="113"/>
      <c r="B436" s="114"/>
      <c r="C436" s="114"/>
      <c r="D436" s="117"/>
      <c r="E436" s="117"/>
      <c r="F436" s="10" t="s">
        <v>0</v>
      </c>
    </row>
    <row r="437" spans="1:6" s="174" customFormat="1" x14ac:dyDescent="0.3">
      <c r="A437" s="228" t="s">
        <v>463</v>
      </c>
      <c r="B437" s="225"/>
      <c r="C437" s="225"/>
      <c r="D437" s="225"/>
      <c r="E437" s="225"/>
      <c r="F437" s="524" t="s">
        <v>27</v>
      </c>
    </row>
    <row r="438" spans="1:6" s="174" customFormat="1" x14ac:dyDescent="0.3">
      <c r="A438" s="116" t="s">
        <v>28</v>
      </c>
      <c r="B438" s="109" t="s">
        <v>172</v>
      </c>
      <c r="C438" s="402">
        <v>2022</v>
      </c>
      <c r="D438" s="402">
        <v>2021</v>
      </c>
      <c r="E438" s="342">
        <v>2020</v>
      </c>
    </row>
    <row r="439" spans="1:6" s="174" customFormat="1" x14ac:dyDescent="0.3">
      <c r="A439" s="111" t="s">
        <v>455</v>
      </c>
      <c r="B439" s="112" t="s">
        <v>29</v>
      </c>
      <c r="C439" s="403">
        <v>223862.35882372464</v>
      </c>
      <c r="D439" s="403">
        <v>258301.31240857998</v>
      </c>
      <c r="E439" s="403">
        <v>238513.17616107001</v>
      </c>
    </row>
    <row r="440" spans="1:6" s="174" customFormat="1" x14ac:dyDescent="0.3">
      <c r="A440" s="111" t="s">
        <v>456</v>
      </c>
      <c r="B440" s="112" t="s">
        <v>29</v>
      </c>
      <c r="C440" s="403">
        <v>1946278.0787445954</v>
      </c>
      <c r="D440" s="403">
        <v>2303825.0506822402</v>
      </c>
      <c r="E440" s="403">
        <v>1730536.10946861</v>
      </c>
    </row>
    <row r="441" spans="1:6" s="174" customFormat="1" x14ac:dyDescent="0.3">
      <c r="A441" s="111" t="s">
        <v>457</v>
      </c>
      <c r="B441" s="112" t="s">
        <v>29</v>
      </c>
      <c r="C441" s="403">
        <v>193175.33274479368</v>
      </c>
      <c r="D441" s="403">
        <v>459561.70512673998</v>
      </c>
      <c r="E441" s="403">
        <v>147937.23544905</v>
      </c>
    </row>
    <row r="442" spans="1:6" s="174" customFormat="1" x14ac:dyDescent="0.3">
      <c r="A442" s="111" t="s">
        <v>458</v>
      </c>
      <c r="B442" s="112" t="s">
        <v>29</v>
      </c>
      <c r="C442" s="403">
        <v>427783.38600147847</v>
      </c>
      <c r="D442" s="403">
        <v>83723.398097100042</v>
      </c>
      <c r="E442" s="403">
        <v>37361.794447280001</v>
      </c>
    </row>
    <row r="443" spans="1:6" s="174" customFormat="1" x14ac:dyDescent="0.3">
      <c r="A443" s="111" t="s">
        <v>459</v>
      </c>
      <c r="B443" s="112" t="s">
        <v>29</v>
      </c>
      <c r="C443" s="403">
        <v>110011.96</v>
      </c>
      <c r="D443" s="403">
        <v>43257.23</v>
      </c>
      <c r="E443" s="403">
        <v>0</v>
      </c>
    </row>
    <row r="444" spans="1:6" s="174" customFormat="1" x14ac:dyDescent="0.3">
      <c r="A444" s="111" t="s">
        <v>460</v>
      </c>
      <c r="B444" s="112" t="s">
        <v>29</v>
      </c>
      <c r="C444" s="403">
        <v>30436.85</v>
      </c>
      <c r="D444" s="403">
        <v>92449.24</v>
      </c>
      <c r="E444" s="403">
        <v>32600.68</v>
      </c>
    </row>
    <row r="445" spans="1:6" s="174" customFormat="1" x14ac:dyDescent="0.3">
      <c r="A445" s="226" t="s">
        <v>461</v>
      </c>
      <c r="B445" s="227" t="s">
        <v>219</v>
      </c>
      <c r="C445" s="404">
        <v>15</v>
      </c>
      <c r="D445" s="404">
        <v>14</v>
      </c>
      <c r="E445" s="404">
        <v>13</v>
      </c>
    </row>
    <row r="446" spans="1:6" s="174" customFormat="1" x14ac:dyDescent="0.3">
      <c r="A446" s="113"/>
      <c r="B446" s="114"/>
      <c r="C446" s="114"/>
      <c r="D446" s="117"/>
      <c r="E446" s="117"/>
      <c r="F446" s="10" t="s">
        <v>0</v>
      </c>
    </row>
    <row r="447" spans="1:6" s="174" customFormat="1" x14ac:dyDescent="0.3">
      <c r="A447" s="225" t="s">
        <v>464</v>
      </c>
      <c r="B447" s="225"/>
      <c r="C447" s="225"/>
      <c r="D447" s="225"/>
      <c r="E447" s="225"/>
      <c r="F447" s="524" t="s">
        <v>27</v>
      </c>
    </row>
    <row r="448" spans="1:6" s="174" customFormat="1" x14ac:dyDescent="0.3">
      <c r="A448" s="116" t="s">
        <v>28</v>
      </c>
      <c r="B448" s="109" t="s">
        <v>172</v>
      </c>
      <c r="C448" s="402">
        <v>2022</v>
      </c>
      <c r="D448" s="402">
        <v>2021</v>
      </c>
      <c r="E448" s="342">
        <v>2020</v>
      </c>
    </row>
    <row r="449" spans="1:6" s="174" customFormat="1" x14ac:dyDescent="0.3">
      <c r="A449" s="111" t="s">
        <v>455</v>
      </c>
      <c r="B449" s="112" t="s">
        <v>29</v>
      </c>
      <c r="C449" s="403">
        <v>47995449.040000007</v>
      </c>
      <c r="D449" s="403">
        <v>12898051.109999999</v>
      </c>
      <c r="E449" s="403">
        <v>15763354.85</v>
      </c>
    </row>
    <row r="450" spans="1:6" s="174" customFormat="1" x14ac:dyDescent="0.3">
      <c r="A450" s="111" t="s">
        <v>456</v>
      </c>
      <c r="B450" s="112" t="s">
        <v>29</v>
      </c>
      <c r="C450" s="403">
        <v>44456</v>
      </c>
      <c r="D450" s="403">
        <v>27700</v>
      </c>
      <c r="E450" s="403">
        <v>36877</v>
      </c>
    </row>
    <row r="451" spans="1:6" s="174" customFormat="1" x14ac:dyDescent="0.3">
      <c r="A451" s="111" t="s">
        <v>457</v>
      </c>
      <c r="B451" s="112" t="s">
        <v>29</v>
      </c>
      <c r="C451" s="403">
        <v>-33859972.239999995</v>
      </c>
      <c r="D451" s="403">
        <v>-19470285.050000001</v>
      </c>
      <c r="E451" s="403">
        <v>-25216637.850000001</v>
      </c>
    </row>
    <row r="452" spans="1:6" s="174" customFormat="1" x14ac:dyDescent="0.3">
      <c r="A452" s="111" t="s">
        <v>458</v>
      </c>
      <c r="B452" s="112" t="s">
        <v>29</v>
      </c>
      <c r="C452" s="403">
        <v>6051204.0840000007</v>
      </c>
      <c r="D452" s="403">
        <v>8342407.0200000014</v>
      </c>
      <c r="E452" s="403">
        <v>29140221.23</v>
      </c>
    </row>
    <row r="453" spans="1:6" s="174" customFormat="1" x14ac:dyDescent="0.3">
      <c r="A453" s="111" t="s">
        <v>459</v>
      </c>
      <c r="B453" s="112" t="s">
        <v>29</v>
      </c>
      <c r="C453" s="403">
        <v>0</v>
      </c>
      <c r="D453" s="403">
        <v>0</v>
      </c>
      <c r="E453" s="403">
        <v>0</v>
      </c>
    </row>
    <row r="454" spans="1:6" s="174" customFormat="1" x14ac:dyDescent="0.3">
      <c r="A454" s="111" t="s">
        <v>460</v>
      </c>
      <c r="B454" s="112" t="s">
        <v>29</v>
      </c>
      <c r="C454" s="403">
        <v>-37155884</v>
      </c>
      <c r="D454" s="403">
        <v>-20323105.93</v>
      </c>
      <c r="E454" s="403">
        <v>-24697077</v>
      </c>
    </row>
    <row r="455" spans="1:6" s="174" customFormat="1" x14ac:dyDescent="0.3">
      <c r="A455" s="226" t="s">
        <v>461</v>
      </c>
      <c r="B455" s="227" t="s">
        <v>219</v>
      </c>
      <c r="C455" s="404">
        <v>171.8</v>
      </c>
      <c r="D455" s="404">
        <v>124.33</v>
      </c>
      <c r="E455" s="404">
        <v>120.8</v>
      </c>
    </row>
    <row r="456" spans="1:6" s="174" customFormat="1" x14ac:dyDescent="0.3">
      <c r="A456" s="113"/>
      <c r="B456" s="114"/>
      <c r="C456" s="114"/>
      <c r="D456" s="117"/>
      <c r="E456" s="117"/>
      <c r="F456" s="10" t="s">
        <v>0</v>
      </c>
    </row>
    <row r="457" spans="1:6" s="174" customFormat="1" x14ac:dyDescent="0.3">
      <c r="A457" s="225" t="s">
        <v>465</v>
      </c>
      <c r="B457" s="225"/>
      <c r="C457" s="225"/>
      <c r="D457" s="225"/>
      <c r="E457" s="225"/>
      <c r="F457" s="524" t="s">
        <v>27</v>
      </c>
    </row>
    <row r="458" spans="1:6" s="174" customFormat="1" x14ac:dyDescent="0.3">
      <c r="A458" s="116" t="s">
        <v>28</v>
      </c>
      <c r="B458" s="109" t="s">
        <v>172</v>
      </c>
      <c r="C458" s="402">
        <v>2022</v>
      </c>
      <c r="D458" s="402">
        <v>2021</v>
      </c>
      <c r="E458" s="342">
        <v>2020</v>
      </c>
    </row>
    <row r="459" spans="1:6" s="174" customFormat="1" x14ac:dyDescent="0.3">
      <c r="A459" s="111" t="s">
        <v>455</v>
      </c>
      <c r="B459" s="112" t="s">
        <v>29</v>
      </c>
      <c r="C459" s="403">
        <v>858521262.38000011</v>
      </c>
      <c r="D459" s="403">
        <v>808771679.32000017</v>
      </c>
      <c r="E459" s="403">
        <v>1351886979.7400002</v>
      </c>
    </row>
    <row r="460" spans="1:6" s="174" customFormat="1" x14ac:dyDescent="0.3">
      <c r="A460" s="111" t="s">
        <v>456</v>
      </c>
      <c r="B460" s="112" t="s">
        <v>29</v>
      </c>
      <c r="C460" s="403">
        <v>88144877.860000014</v>
      </c>
      <c r="D460" s="403">
        <v>80094996.24999997</v>
      </c>
      <c r="E460" s="403">
        <v>49063887.510000005</v>
      </c>
    </row>
    <row r="461" spans="1:6" s="174" customFormat="1" x14ac:dyDescent="0.3">
      <c r="A461" s="111" t="s">
        <v>457</v>
      </c>
      <c r="B461" s="112" t="s">
        <v>29</v>
      </c>
      <c r="C461" s="403">
        <v>-10939458.149999978</v>
      </c>
      <c r="D461" s="403">
        <v>-1955676.1900000093</v>
      </c>
      <c r="E461" s="403">
        <v>-60003392.650000028</v>
      </c>
    </row>
    <row r="462" spans="1:6" s="174" customFormat="1" x14ac:dyDescent="0.3">
      <c r="A462" s="111" t="s">
        <v>458</v>
      </c>
      <c r="B462" s="112" t="s">
        <v>29</v>
      </c>
      <c r="C462" s="403">
        <v>671003065.54000008</v>
      </c>
      <c r="D462" s="403">
        <v>687330108.19999993</v>
      </c>
      <c r="E462" s="403">
        <v>1117124318.8399999</v>
      </c>
    </row>
    <row r="463" spans="1:6" s="174" customFormat="1" x14ac:dyDescent="0.3">
      <c r="A463" s="111" t="s">
        <v>459</v>
      </c>
      <c r="B463" s="112" t="s">
        <v>29</v>
      </c>
      <c r="C463" s="403">
        <v>2670739.0700000003</v>
      </c>
      <c r="D463" s="403">
        <v>-3143110.3500000006</v>
      </c>
      <c r="E463" s="403">
        <v>-4205894.8800000018</v>
      </c>
    </row>
    <row r="464" spans="1:6" s="174" customFormat="1" x14ac:dyDescent="0.3">
      <c r="A464" s="111" t="s">
        <v>460</v>
      </c>
      <c r="B464" s="112" t="s">
        <v>29</v>
      </c>
      <c r="C464" s="403">
        <v>-17477241.640000004</v>
      </c>
      <c r="D464" s="403">
        <v>-20069745.236842852</v>
      </c>
      <c r="E464" s="403">
        <v>-39291922.390000001</v>
      </c>
    </row>
    <row r="465" spans="1:6" s="174" customFormat="1" x14ac:dyDescent="0.3">
      <c r="A465" s="226" t="s">
        <v>461</v>
      </c>
      <c r="B465" s="227" t="s">
        <v>219</v>
      </c>
      <c r="C465" s="404">
        <v>3252.939166666662</v>
      </c>
      <c r="D465" s="404">
        <v>3445.6283399999988</v>
      </c>
      <c r="E465" s="404">
        <v>3192.9300000000003</v>
      </c>
    </row>
    <row r="466" spans="1:6" s="174" customFormat="1" x14ac:dyDescent="0.3">
      <c r="A466" s="113"/>
      <c r="B466" s="114"/>
      <c r="C466" s="114"/>
      <c r="D466" s="117"/>
      <c r="E466" s="117"/>
      <c r="F466" s="10" t="s">
        <v>0</v>
      </c>
    </row>
    <row r="467" spans="1:6" s="174" customFormat="1" x14ac:dyDescent="0.3">
      <c r="A467" s="225" t="s">
        <v>466</v>
      </c>
      <c r="B467" s="225"/>
      <c r="C467" s="225"/>
      <c r="D467" s="225"/>
      <c r="E467" s="225"/>
      <c r="F467" s="524" t="s">
        <v>27</v>
      </c>
    </row>
    <row r="468" spans="1:6" s="174" customFormat="1" x14ac:dyDescent="0.3">
      <c r="A468" s="116" t="s">
        <v>28</v>
      </c>
      <c r="B468" s="109" t="s">
        <v>172</v>
      </c>
      <c r="C468" s="402">
        <v>2022</v>
      </c>
      <c r="D468" s="402">
        <v>2021</v>
      </c>
      <c r="E468" s="342">
        <v>2020</v>
      </c>
    </row>
    <row r="469" spans="1:6" s="174" customFormat="1" x14ac:dyDescent="0.3">
      <c r="A469" s="111" t="s">
        <v>455</v>
      </c>
      <c r="B469" s="112" t="s">
        <v>29</v>
      </c>
      <c r="C469" s="403">
        <v>153929128.81</v>
      </c>
      <c r="D469" s="403">
        <v>111831702</v>
      </c>
      <c r="E469" s="403">
        <v>106367518</v>
      </c>
    </row>
    <row r="470" spans="1:6" s="174" customFormat="1" x14ac:dyDescent="0.3">
      <c r="A470" s="111" t="s">
        <v>456</v>
      </c>
      <c r="B470" s="112" t="s">
        <v>29</v>
      </c>
      <c r="C470" s="403">
        <v>0</v>
      </c>
      <c r="D470" s="403">
        <v>567221</v>
      </c>
      <c r="E470" s="403">
        <v>0</v>
      </c>
    </row>
    <row r="471" spans="1:6" s="174" customFormat="1" x14ac:dyDescent="0.3">
      <c r="A471" s="111" t="s">
        <v>457</v>
      </c>
      <c r="B471" s="112" t="s">
        <v>29</v>
      </c>
      <c r="C471" s="403">
        <v>-2096804.9699999918</v>
      </c>
      <c r="D471" s="403">
        <v>1574456</v>
      </c>
      <c r="E471" s="403">
        <v>-12691426</v>
      </c>
    </row>
    <row r="472" spans="1:6" s="174" customFormat="1" x14ac:dyDescent="0.3">
      <c r="A472" s="111" t="s">
        <v>458</v>
      </c>
      <c r="B472" s="112" t="s">
        <v>29</v>
      </c>
      <c r="C472" s="403">
        <v>208450464</v>
      </c>
      <c r="D472" s="403">
        <v>137666949</v>
      </c>
      <c r="E472" s="403">
        <v>111959127</v>
      </c>
    </row>
    <row r="473" spans="1:6" s="174" customFormat="1" x14ac:dyDescent="0.3">
      <c r="A473" s="111" t="s">
        <v>459</v>
      </c>
      <c r="B473" s="112" t="s">
        <v>29</v>
      </c>
      <c r="C473" s="403">
        <v>562</v>
      </c>
      <c r="D473" s="403">
        <v>165645.93</v>
      </c>
      <c r="E473" s="403">
        <v>496518</v>
      </c>
    </row>
    <row r="474" spans="1:6" s="174" customFormat="1" x14ac:dyDescent="0.3">
      <c r="A474" s="111" t="s">
        <v>460</v>
      </c>
      <c r="B474" s="112" t="s">
        <v>29</v>
      </c>
      <c r="C474" s="403">
        <v>1000</v>
      </c>
      <c r="D474" s="403">
        <v>0</v>
      </c>
      <c r="E474" s="403">
        <v>0</v>
      </c>
    </row>
    <row r="475" spans="1:6" s="174" customFormat="1" x14ac:dyDescent="0.3">
      <c r="A475" s="226" t="s">
        <v>461</v>
      </c>
      <c r="B475" s="227" t="s">
        <v>219</v>
      </c>
      <c r="C475" s="404">
        <v>1228</v>
      </c>
      <c r="D475" s="404">
        <v>1191</v>
      </c>
      <c r="E475" s="404">
        <v>1063</v>
      </c>
    </row>
    <row r="476" spans="1:6" s="174" customFormat="1" x14ac:dyDescent="0.3">
      <c r="A476" s="113"/>
      <c r="B476" s="114"/>
      <c r="C476" s="114"/>
      <c r="D476" s="117"/>
      <c r="E476" s="117"/>
      <c r="F476" s="10" t="s">
        <v>0</v>
      </c>
    </row>
    <row r="477" spans="1:6" s="174" customFormat="1" x14ac:dyDescent="0.3">
      <c r="A477" s="225" t="s">
        <v>33</v>
      </c>
      <c r="B477" s="225"/>
      <c r="C477" s="225"/>
      <c r="D477" s="225"/>
      <c r="E477" s="225"/>
      <c r="F477" s="524" t="s">
        <v>27</v>
      </c>
    </row>
    <row r="478" spans="1:6" s="174" customFormat="1" x14ac:dyDescent="0.3">
      <c r="A478" s="116" t="s">
        <v>28</v>
      </c>
      <c r="B478" s="109" t="s">
        <v>172</v>
      </c>
      <c r="C478" s="402">
        <v>2022</v>
      </c>
      <c r="D478" s="402">
        <v>2021</v>
      </c>
      <c r="E478" s="342">
        <v>2020</v>
      </c>
    </row>
    <row r="479" spans="1:6" s="174" customFormat="1" x14ac:dyDescent="0.3">
      <c r="A479" s="111" t="s">
        <v>455</v>
      </c>
      <c r="B479" s="112" t="s">
        <v>29</v>
      </c>
      <c r="C479" s="403">
        <v>9575047.3511698842</v>
      </c>
      <c r="D479" s="403">
        <v>8141216.1815617383</v>
      </c>
      <c r="E479" s="403">
        <v>4886663.0037753526</v>
      </c>
    </row>
    <row r="480" spans="1:6" s="174" customFormat="1" x14ac:dyDescent="0.3">
      <c r="A480" s="111" t="s">
        <v>456</v>
      </c>
      <c r="B480" s="112" t="s">
        <v>29</v>
      </c>
      <c r="C480" s="403">
        <v>0</v>
      </c>
      <c r="D480" s="403">
        <v>0</v>
      </c>
      <c r="E480" s="403">
        <v>0</v>
      </c>
    </row>
    <row r="481" spans="1:6" s="174" customFormat="1" x14ac:dyDescent="0.3">
      <c r="A481" s="111" t="s">
        <v>457</v>
      </c>
      <c r="B481" s="112" t="s">
        <v>29</v>
      </c>
      <c r="C481" s="403">
        <v>1507790.3193793877</v>
      </c>
      <c r="D481" s="403">
        <v>950688.17286641686</v>
      </c>
      <c r="E481" s="403">
        <v>691960.99174106773</v>
      </c>
    </row>
    <row r="482" spans="1:6" s="174" customFormat="1" x14ac:dyDescent="0.3">
      <c r="A482" s="111" t="s">
        <v>458</v>
      </c>
      <c r="B482" s="112" t="s">
        <v>29</v>
      </c>
      <c r="C482" s="403">
        <v>3654.8326547277447</v>
      </c>
      <c r="D482" s="403">
        <v>4057.2420253308824</v>
      </c>
      <c r="E482" s="403">
        <v>4249.9790877811301</v>
      </c>
    </row>
    <row r="483" spans="1:6" s="174" customFormat="1" x14ac:dyDescent="0.3">
      <c r="A483" s="111" t="s">
        <v>459</v>
      </c>
      <c r="B483" s="112" t="s">
        <v>29</v>
      </c>
      <c r="C483" s="403">
        <v>1181953.9474430368</v>
      </c>
      <c r="D483" s="403">
        <v>0</v>
      </c>
      <c r="E483" s="403">
        <v>-421796.54</v>
      </c>
    </row>
    <row r="484" spans="1:6" s="174" customFormat="1" x14ac:dyDescent="0.3">
      <c r="A484" s="111" t="s">
        <v>460</v>
      </c>
      <c r="B484" s="112" t="s">
        <v>29</v>
      </c>
      <c r="C484" s="403">
        <v>666141.74728652276</v>
      </c>
      <c r="D484" s="403">
        <v>414639.13049156347</v>
      </c>
      <c r="E484" s="403">
        <v>294356.92975167435</v>
      </c>
    </row>
    <row r="485" spans="1:6" s="174" customFormat="1" x14ac:dyDescent="0.3">
      <c r="A485" s="226" t="s">
        <v>461</v>
      </c>
      <c r="B485" s="227" t="s">
        <v>219</v>
      </c>
      <c r="C485" s="404">
        <v>220</v>
      </c>
      <c r="D485" s="404">
        <v>179</v>
      </c>
      <c r="E485" s="404">
        <v>108</v>
      </c>
    </row>
    <row r="486" spans="1:6" s="174" customFormat="1" x14ac:dyDescent="0.3">
      <c r="A486" s="113"/>
      <c r="B486" s="114"/>
      <c r="C486" s="114"/>
      <c r="D486" s="117"/>
      <c r="E486" s="117"/>
      <c r="F486" s="10" t="s">
        <v>0</v>
      </c>
    </row>
    <row r="487" spans="1:6" s="174" customFormat="1" ht="15" customHeight="1" x14ac:dyDescent="0.3">
      <c r="A487" s="225" t="s">
        <v>34</v>
      </c>
      <c r="B487" s="225"/>
      <c r="C487" s="225"/>
      <c r="D487" s="225"/>
      <c r="E487" s="225"/>
      <c r="F487" s="524" t="s">
        <v>27</v>
      </c>
    </row>
    <row r="488" spans="1:6" s="174" customFormat="1" x14ac:dyDescent="0.3">
      <c r="A488" s="116" t="s">
        <v>28</v>
      </c>
      <c r="B488" s="109" t="s">
        <v>172</v>
      </c>
      <c r="C488" s="402">
        <v>2022</v>
      </c>
      <c r="D488" s="402">
        <v>2021</v>
      </c>
      <c r="E488" s="342">
        <v>2020</v>
      </c>
    </row>
    <row r="489" spans="1:6" s="174" customFormat="1" x14ac:dyDescent="0.3">
      <c r="A489" s="111" t="s">
        <v>455</v>
      </c>
      <c r="B489" s="112" t="s">
        <v>29</v>
      </c>
      <c r="C489" s="340" t="s">
        <v>3</v>
      </c>
      <c r="D489" s="340" t="s">
        <v>3</v>
      </c>
      <c r="E489" s="340" t="s">
        <v>3</v>
      </c>
    </row>
    <row r="490" spans="1:6" s="174" customFormat="1" x14ac:dyDescent="0.3">
      <c r="A490" s="111" t="s">
        <v>456</v>
      </c>
      <c r="B490" s="112" t="s">
        <v>29</v>
      </c>
      <c r="C490" s="340" t="s">
        <v>3</v>
      </c>
      <c r="D490" s="340" t="s">
        <v>3</v>
      </c>
      <c r="E490" s="340" t="s">
        <v>3</v>
      </c>
    </row>
    <row r="491" spans="1:6" s="174" customFormat="1" x14ac:dyDescent="0.3">
      <c r="A491" s="111" t="s">
        <v>457</v>
      </c>
      <c r="B491" s="112" t="s">
        <v>29</v>
      </c>
      <c r="C491" s="340" t="s">
        <v>3</v>
      </c>
      <c r="D491" s="340" t="s">
        <v>3</v>
      </c>
      <c r="E491" s="340" t="s">
        <v>3</v>
      </c>
    </row>
    <row r="492" spans="1:6" s="174" customFormat="1" x14ac:dyDescent="0.3">
      <c r="A492" s="111" t="s">
        <v>458</v>
      </c>
      <c r="B492" s="112" t="s">
        <v>29</v>
      </c>
      <c r="C492" s="340" t="s">
        <v>3</v>
      </c>
      <c r="D492" s="340" t="s">
        <v>3</v>
      </c>
      <c r="E492" s="340" t="s">
        <v>3</v>
      </c>
    </row>
    <row r="493" spans="1:6" s="174" customFormat="1" x14ac:dyDescent="0.3">
      <c r="A493" s="111" t="s">
        <v>459</v>
      </c>
      <c r="B493" s="112" t="s">
        <v>29</v>
      </c>
      <c r="C493" s="340" t="s">
        <v>3</v>
      </c>
      <c r="D493" s="340" t="s">
        <v>3</v>
      </c>
      <c r="E493" s="340" t="s">
        <v>3</v>
      </c>
    </row>
    <row r="494" spans="1:6" s="174" customFormat="1" x14ac:dyDescent="0.3">
      <c r="A494" s="111" t="s">
        <v>460</v>
      </c>
      <c r="B494" s="112" t="s">
        <v>29</v>
      </c>
      <c r="C494" s="340" t="s">
        <v>3</v>
      </c>
      <c r="D494" s="340" t="s">
        <v>3</v>
      </c>
      <c r="E494" s="340" t="s">
        <v>3</v>
      </c>
    </row>
    <row r="495" spans="1:6" s="174" customFormat="1" x14ac:dyDescent="0.3">
      <c r="A495" s="226" t="s">
        <v>461</v>
      </c>
      <c r="B495" s="227" t="s">
        <v>219</v>
      </c>
      <c r="C495" s="341" t="s">
        <v>3</v>
      </c>
      <c r="D495" s="341" t="s">
        <v>3</v>
      </c>
      <c r="E495" s="341" t="s">
        <v>3</v>
      </c>
    </row>
    <row r="496" spans="1:6" s="174" customFormat="1" x14ac:dyDescent="0.3">
      <c r="A496" s="113"/>
      <c r="B496" s="114"/>
      <c r="C496" s="114"/>
      <c r="D496" s="117"/>
      <c r="E496" s="117"/>
      <c r="F496" s="10" t="s">
        <v>0</v>
      </c>
    </row>
    <row r="497" spans="1:6" s="174" customFormat="1" x14ac:dyDescent="0.3">
      <c r="A497" s="225" t="s">
        <v>434</v>
      </c>
      <c r="B497" s="225"/>
      <c r="C497" s="225"/>
      <c r="D497" s="225"/>
      <c r="E497" s="225"/>
      <c r="F497" s="524" t="s">
        <v>27</v>
      </c>
    </row>
    <row r="498" spans="1:6" s="174" customFormat="1" x14ac:dyDescent="0.3">
      <c r="A498" s="116" t="s">
        <v>28</v>
      </c>
      <c r="B498" s="109" t="s">
        <v>172</v>
      </c>
      <c r="C498" s="402">
        <v>2022</v>
      </c>
      <c r="D498" s="402">
        <v>2021</v>
      </c>
      <c r="E498" s="342">
        <v>2020</v>
      </c>
    </row>
    <row r="499" spans="1:6" s="174" customFormat="1" x14ac:dyDescent="0.3">
      <c r="A499" s="111" t="s">
        <v>455</v>
      </c>
      <c r="B499" s="112" t="s">
        <v>29</v>
      </c>
      <c r="C499" s="403">
        <v>13578679848.771975</v>
      </c>
      <c r="D499" s="403">
        <v>12327635590.589001</v>
      </c>
      <c r="E499" s="403">
        <v>10502629736.009846</v>
      </c>
    </row>
    <row r="500" spans="1:6" s="174" customFormat="1" x14ac:dyDescent="0.3">
      <c r="A500" s="111" t="s">
        <v>456</v>
      </c>
      <c r="B500" s="112" t="s">
        <v>29</v>
      </c>
      <c r="C500" s="403">
        <v>1430798538.1700003</v>
      </c>
      <c r="D500" s="403">
        <v>1345138090.0199993</v>
      </c>
      <c r="E500" s="403">
        <v>1122890480.6600003</v>
      </c>
    </row>
    <row r="501" spans="1:6" s="174" customFormat="1" x14ac:dyDescent="0.3">
      <c r="A501" s="111" t="s">
        <v>457</v>
      </c>
      <c r="B501" s="112" t="s">
        <v>29</v>
      </c>
      <c r="C501" s="403">
        <v>80227274.432154477</v>
      </c>
      <c r="D501" s="403">
        <v>241137616.63867208</v>
      </c>
      <c r="E501" s="403">
        <v>-651015619.96309447</v>
      </c>
    </row>
    <row r="502" spans="1:6" s="174" customFormat="1" x14ac:dyDescent="0.3">
      <c r="A502" s="111" t="s">
        <v>458</v>
      </c>
      <c r="B502" s="112" t="s">
        <v>29</v>
      </c>
      <c r="C502" s="403">
        <v>48532631881.378014</v>
      </c>
      <c r="D502" s="403">
        <v>48076459495.145164</v>
      </c>
      <c r="E502" s="403">
        <v>47341627106.922546</v>
      </c>
    </row>
    <row r="503" spans="1:6" s="174" customFormat="1" x14ac:dyDescent="0.3">
      <c r="A503" s="111" t="s">
        <v>459</v>
      </c>
      <c r="B503" s="112" t="s">
        <v>29</v>
      </c>
      <c r="C503" s="403">
        <v>3705874.82</v>
      </c>
      <c r="D503" s="403">
        <v>5684433.6942704851</v>
      </c>
      <c r="E503" s="403">
        <v>9121125.9100000001</v>
      </c>
    </row>
    <row r="504" spans="1:6" s="174" customFormat="1" x14ac:dyDescent="0.3">
      <c r="A504" s="111" t="s">
        <v>460</v>
      </c>
      <c r="B504" s="112" t="s">
        <v>29</v>
      </c>
      <c r="C504" s="403">
        <v>-4753902857.0456905</v>
      </c>
      <c r="D504" s="403">
        <v>-4357225346.6660948</v>
      </c>
      <c r="E504" s="403">
        <v>-4175999148.2706861</v>
      </c>
    </row>
    <row r="505" spans="1:6" s="174" customFormat="1" x14ac:dyDescent="0.3">
      <c r="A505" s="226" t="s">
        <v>461</v>
      </c>
      <c r="B505" s="227" t="s">
        <v>219</v>
      </c>
      <c r="C505" s="404">
        <v>75026.080000000002</v>
      </c>
      <c r="D505" s="404">
        <v>73228.260000000009</v>
      </c>
      <c r="E505" s="404">
        <v>71827.62</v>
      </c>
    </row>
    <row r="506" spans="1:6" s="174" customFormat="1" x14ac:dyDescent="0.3">
      <c r="A506" s="113"/>
      <c r="B506" s="114"/>
      <c r="C506" s="114"/>
      <c r="D506" s="117"/>
      <c r="E506" s="117"/>
      <c r="F506" s="10" t="s">
        <v>0</v>
      </c>
    </row>
    <row r="507" spans="1:6" s="174" customFormat="1" x14ac:dyDescent="0.3">
      <c r="A507" s="225" t="s">
        <v>467</v>
      </c>
      <c r="B507" s="225"/>
      <c r="C507" s="225"/>
      <c r="D507" s="225"/>
      <c r="E507" s="225"/>
      <c r="F507" s="524" t="s">
        <v>27</v>
      </c>
    </row>
    <row r="508" spans="1:6" s="174" customFormat="1" x14ac:dyDescent="0.3">
      <c r="A508" s="116" t="s">
        <v>28</v>
      </c>
      <c r="B508" s="109" t="s">
        <v>172</v>
      </c>
      <c r="C508" s="402">
        <v>2022</v>
      </c>
      <c r="D508" s="402">
        <v>2021</v>
      </c>
      <c r="E508" s="342">
        <v>2020</v>
      </c>
    </row>
    <row r="509" spans="1:6" s="174" customFormat="1" x14ac:dyDescent="0.3">
      <c r="A509" s="111" t="s">
        <v>455</v>
      </c>
      <c r="B509" s="112" t="s">
        <v>29</v>
      </c>
      <c r="C509" s="403">
        <v>334348161.73999995</v>
      </c>
      <c r="D509" s="403">
        <v>299702491.45999998</v>
      </c>
      <c r="E509" s="403">
        <v>284652704</v>
      </c>
    </row>
    <row r="510" spans="1:6" s="174" customFormat="1" x14ac:dyDescent="0.3">
      <c r="A510" s="111" t="s">
        <v>456</v>
      </c>
      <c r="B510" s="112" t="s">
        <v>29</v>
      </c>
      <c r="C510" s="403">
        <v>58689440.369999997</v>
      </c>
      <c r="D510" s="403">
        <v>61083367.019999996</v>
      </c>
      <c r="E510" s="403">
        <v>67844268.849999994</v>
      </c>
    </row>
    <row r="511" spans="1:6" s="174" customFormat="1" x14ac:dyDescent="0.3">
      <c r="A511" s="111" t="s">
        <v>457</v>
      </c>
      <c r="B511" s="112" t="s">
        <v>29</v>
      </c>
      <c r="C511" s="403">
        <v>-253367.41999996384</v>
      </c>
      <c r="D511" s="403">
        <v>5116562.089999998</v>
      </c>
      <c r="E511" s="403">
        <v>-8680824.7145764045</v>
      </c>
    </row>
    <row r="512" spans="1:6" s="174" customFormat="1" x14ac:dyDescent="0.3">
      <c r="A512" s="111" t="s">
        <v>458</v>
      </c>
      <c r="B512" s="112" t="s">
        <v>29</v>
      </c>
      <c r="C512" s="403">
        <v>309428650.88999999</v>
      </c>
      <c r="D512" s="403">
        <v>340832757.81000012</v>
      </c>
      <c r="E512" s="403">
        <v>369896584.37</v>
      </c>
    </row>
    <row r="513" spans="1:6" s="174" customFormat="1" x14ac:dyDescent="0.3">
      <c r="A513" s="111" t="s">
        <v>459</v>
      </c>
      <c r="B513" s="112" t="s">
        <v>29</v>
      </c>
      <c r="C513" s="403">
        <v>-177863</v>
      </c>
      <c r="D513" s="403">
        <v>-78350</v>
      </c>
      <c r="E513" s="403">
        <v>-356351</v>
      </c>
    </row>
    <row r="514" spans="1:6" s="174" customFormat="1" x14ac:dyDescent="0.3">
      <c r="A514" s="111" t="s">
        <v>460</v>
      </c>
      <c r="B514" s="112" t="s">
        <v>29</v>
      </c>
      <c r="C514" s="403">
        <v>-4398800</v>
      </c>
      <c r="D514" s="403">
        <v>760583</v>
      </c>
      <c r="E514" s="403">
        <v>-15878680.044</v>
      </c>
    </row>
    <row r="515" spans="1:6" s="174" customFormat="1" x14ac:dyDescent="0.3">
      <c r="A515" s="226" t="s">
        <v>461</v>
      </c>
      <c r="B515" s="227" t="s">
        <v>219</v>
      </c>
      <c r="C515" s="404">
        <v>2075</v>
      </c>
      <c r="D515" s="404">
        <v>1401</v>
      </c>
      <c r="E515" s="404">
        <v>2185.496631751324</v>
      </c>
    </row>
    <row r="516" spans="1:6" s="174" customFormat="1" x14ac:dyDescent="0.3">
      <c r="A516" s="113"/>
      <c r="B516" s="114"/>
      <c r="C516" s="114"/>
      <c r="D516" s="117"/>
      <c r="E516" s="117"/>
      <c r="F516" s="10" t="s">
        <v>0</v>
      </c>
    </row>
    <row r="517" spans="1:6" s="174" customFormat="1" x14ac:dyDescent="0.3">
      <c r="A517" s="225" t="s">
        <v>35</v>
      </c>
      <c r="B517" s="225"/>
      <c r="C517" s="225"/>
      <c r="D517" s="225"/>
      <c r="E517" s="225"/>
      <c r="F517" s="524" t="s">
        <v>27</v>
      </c>
    </row>
    <row r="518" spans="1:6" s="174" customFormat="1" x14ac:dyDescent="0.3">
      <c r="A518" s="116" t="s">
        <v>28</v>
      </c>
      <c r="B518" s="109" t="s">
        <v>172</v>
      </c>
      <c r="C518" s="402">
        <v>2022</v>
      </c>
      <c r="D518" s="402">
        <v>2021</v>
      </c>
      <c r="E518" s="342">
        <v>2020</v>
      </c>
    </row>
    <row r="519" spans="1:6" s="174" customFormat="1" x14ac:dyDescent="0.3">
      <c r="A519" s="111" t="s">
        <v>455</v>
      </c>
      <c r="B519" s="112" t="s">
        <v>29</v>
      </c>
      <c r="C519" s="569" t="s">
        <v>3</v>
      </c>
      <c r="D519" s="569" t="s">
        <v>3</v>
      </c>
      <c r="E519" s="403">
        <v>0</v>
      </c>
    </row>
    <row r="520" spans="1:6" s="174" customFormat="1" x14ac:dyDescent="0.3">
      <c r="A520" s="111" t="s">
        <v>456</v>
      </c>
      <c r="B520" s="112" t="s">
        <v>29</v>
      </c>
      <c r="C520" s="569" t="s">
        <v>3</v>
      </c>
      <c r="D520" s="569" t="s">
        <v>3</v>
      </c>
      <c r="E520" s="403">
        <v>0</v>
      </c>
    </row>
    <row r="521" spans="1:6" s="174" customFormat="1" x14ac:dyDescent="0.3">
      <c r="A521" s="111" t="s">
        <v>457</v>
      </c>
      <c r="B521" s="112" t="s">
        <v>29</v>
      </c>
      <c r="C521" s="569" t="s">
        <v>3</v>
      </c>
      <c r="D521" s="569" t="s">
        <v>3</v>
      </c>
      <c r="E521" s="403">
        <v>-18259.991521831285</v>
      </c>
    </row>
    <row r="522" spans="1:6" s="174" customFormat="1" x14ac:dyDescent="0.3">
      <c r="A522" s="111" t="s">
        <v>458</v>
      </c>
      <c r="B522" s="112" t="s">
        <v>29</v>
      </c>
      <c r="C522" s="569" t="s">
        <v>3</v>
      </c>
      <c r="D522" s="569" t="s">
        <v>3</v>
      </c>
      <c r="E522" s="403">
        <v>0</v>
      </c>
    </row>
    <row r="523" spans="1:6" s="174" customFormat="1" x14ac:dyDescent="0.3">
      <c r="A523" s="111" t="s">
        <v>459</v>
      </c>
      <c r="B523" s="112" t="s">
        <v>29</v>
      </c>
      <c r="C523" s="569" t="s">
        <v>3</v>
      </c>
      <c r="D523" s="569" t="s">
        <v>3</v>
      </c>
      <c r="E523" s="403">
        <v>0</v>
      </c>
    </row>
    <row r="524" spans="1:6" s="174" customFormat="1" x14ac:dyDescent="0.3">
      <c r="A524" s="111" t="s">
        <v>460</v>
      </c>
      <c r="B524" s="112" t="s">
        <v>29</v>
      </c>
      <c r="C524" s="569" t="s">
        <v>3</v>
      </c>
      <c r="D524" s="569" t="s">
        <v>3</v>
      </c>
      <c r="E524" s="403">
        <v>-1156.9796523950829</v>
      </c>
    </row>
    <row r="525" spans="1:6" s="174" customFormat="1" x14ac:dyDescent="0.3">
      <c r="A525" s="226" t="s">
        <v>461</v>
      </c>
      <c r="B525" s="227" t="s">
        <v>219</v>
      </c>
      <c r="C525" s="570" t="s">
        <v>3</v>
      </c>
      <c r="D525" s="570" t="s">
        <v>3</v>
      </c>
      <c r="E525" s="404">
        <v>0</v>
      </c>
    </row>
    <row r="526" spans="1:6" s="174" customFormat="1" x14ac:dyDescent="0.3">
      <c r="A526" s="113"/>
      <c r="B526" s="114"/>
      <c r="C526" s="114"/>
      <c r="D526" s="117"/>
      <c r="E526" s="117"/>
      <c r="F526" s="10" t="s">
        <v>0</v>
      </c>
    </row>
    <row r="527" spans="1:6" s="174" customFormat="1" x14ac:dyDescent="0.3">
      <c r="A527" s="225" t="s">
        <v>468</v>
      </c>
      <c r="B527" s="225"/>
      <c r="C527" s="225"/>
      <c r="D527" s="225"/>
      <c r="E527" s="225"/>
      <c r="F527" s="524" t="s">
        <v>27</v>
      </c>
    </row>
    <row r="528" spans="1:6" s="174" customFormat="1" x14ac:dyDescent="0.3">
      <c r="A528" s="116" t="s">
        <v>28</v>
      </c>
      <c r="B528" s="109" t="s">
        <v>172</v>
      </c>
      <c r="C528" s="402">
        <v>2022</v>
      </c>
      <c r="D528" s="402">
        <v>2021</v>
      </c>
      <c r="E528" s="342">
        <v>2020</v>
      </c>
    </row>
    <row r="529" spans="1:6" s="174" customFormat="1" x14ac:dyDescent="0.3">
      <c r="A529" s="111" t="s">
        <v>455</v>
      </c>
      <c r="B529" s="112" t="s">
        <v>29</v>
      </c>
      <c r="C529" s="403">
        <v>0</v>
      </c>
      <c r="D529" s="403">
        <v>0</v>
      </c>
      <c r="E529" s="403">
        <v>509473.73159861343</v>
      </c>
    </row>
    <row r="530" spans="1:6" s="174" customFormat="1" x14ac:dyDescent="0.3">
      <c r="A530" s="111" t="s">
        <v>456</v>
      </c>
      <c r="B530" s="112" t="s">
        <v>29</v>
      </c>
      <c r="C530" s="403">
        <v>0</v>
      </c>
      <c r="D530" s="403">
        <v>0</v>
      </c>
      <c r="E530" s="403">
        <v>0</v>
      </c>
    </row>
    <row r="531" spans="1:6" s="174" customFormat="1" x14ac:dyDescent="0.3">
      <c r="A531" s="111" t="s">
        <v>457</v>
      </c>
      <c r="B531" s="112" t="s">
        <v>29</v>
      </c>
      <c r="C531" s="403">
        <v>-36632.395758669278</v>
      </c>
      <c r="D531" s="403">
        <v>42294.189365609716</v>
      </c>
      <c r="E531" s="403">
        <v>443637.0593796426</v>
      </c>
    </row>
    <row r="532" spans="1:6" s="174" customFormat="1" x14ac:dyDescent="0.3">
      <c r="A532" s="111" t="s">
        <v>458</v>
      </c>
      <c r="B532" s="112" t="s">
        <v>29</v>
      </c>
      <c r="C532" s="403">
        <v>0</v>
      </c>
      <c r="D532" s="403">
        <v>0</v>
      </c>
      <c r="E532" s="403">
        <v>0</v>
      </c>
    </row>
    <row r="533" spans="1:6" s="174" customFormat="1" x14ac:dyDescent="0.3">
      <c r="A533" s="111" t="s">
        <v>459</v>
      </c>
      <c r="B533" s="112" t="s">
        <v>29</v>
      </c>
      <c r="C533" s="403">
        <v>11368</v>
      </c>
      <c r="D533" s="403">
        <v>29964.153740623547</v>
      </c>
      <c r="E533" s="403">
        <v>185496.05000000002</v>
      </c>
    </row>
    <row r="534" spans="1:6" s="174" customFormat="1" x14ac:dyDescent="0.3">
      <c r="A534" s="111" t="s">
        <v>460</v>
      </c>
      <c r="B534" s="112" t="s">
        <v>29</v>
      </c>
      <c r="C534" s="403">
        <v>0</v>
      </c>
      <c r="D534" s="403">
        <v>12477.37481468369</v>
      </c>
      <c r="E534" s="403">
        <v>134590.55508035835</v>
      </c>
    </row>
    <row r="535" spans="1:6" s="174" customFormat="1" x14ac:dyDescent="0.3">
      <c r="A535" s="226" t="s">
        <v>461</v>
      </c>
      <c r="B535" s="227" t="s">
        <v>219</v>
      </c>
      <c r="C535" s="404">
        <v>0</v>
      </c>
      <c r="D535" s="404">
        <v>0</v>
      </c>
      <c r="E535" s="404">
        <v>0</v>
      </c>
    </row>
    <row r="536" spans="1:6" s="174" customFormat="1" x14ac:dyDescent="0.3">
      <c r="A536" s="113"/>
      <c r="B536" s="114"/>
      <c r="C536" s="114"/>
      <c r="D536" s="117"/>
      <c r="E536" s="117"/>
      <c r="F536" s="10" t="s">
        <v>0</v>
      </c>
    </row>
    <row r="537" spans="1:6" s="174" customFormat="1" x14ac:dyDescent="0.3">
      <c r="A537" s="225" t="s">
        <v>36</v>
      </c>
      <c r="B537" s="225"/>
      <c r="C537" s="225"/>
      <c r="D537" s="225"/>
      <c r="E537" s="225"/>
      <c r="F537" s="524" t="s">
        <v>27</v>
      </c>
    </row>
    <row r="538" spans="1:6" s="174" customFormat="1" x14ac:dyDescent="0.3">
      <c r="A538" s="116" t="s">
        <v>28</v>
      </c>
      <c r="B538" s="109" t="s">
        <v>172</v>
      </c>
      <c r="C538" s="402">
        <v>2022</v>
      </c>
      <c r="D538" s="402">
        <v>2021</v>
      </c>
      <c r="E538" s="342">
        <v>2020</v>
      </c>
    </row>
    <row r="539" spans="1:6" s="174" customFormat="1" x14ac:dyDescent="0.3">
      <c r="A539" s="111" t="s">
        <v>455</v>
      </c>
      <c r="B539" s="112" t="s">
        <v>29</v>
      </c>
      <c r="C539" s="403">
        <v>-2622129.3184751701</v>
      </c>
      <c r="D539" s="403">
        <v>-314017.98811046162</v>
      </c>
      <c r="E539" s="403">
        <v>1458882.5952626159</v>
      </c>
    </row>
    <row r="540" spans="1:6" s="174" customFormat="1" x14ac:dyDescent="0.3">
      <c r="A540" s="111" t="s">
        <v>456</v>
      </c>
      <c r="B540" s="112" t="s">
        <v>29</v>
      </c>
      <c r="C540" s="403">
        <v>0</v>
      </c>
      <c r="D540" s="403">
        <v>0</v>
      </c>
      <c r="E540" s="403">
        <v>8916094</v>
      </c>
    </row>
    <row r="541" spans="1:6" s="174" customFormat="1" x14ac:dyDescent="0.3">
      <c r="A541" s="111" t="s">
        <v>457</v>
      </c>
      <c r="B541" s="112" t="s">
        <v>29</v>
      </c>
      <c r="C541" s="403">
        <v>-2611611.8210323513</v>
      </c>
      <c r="D541" s="403">
        <v>-2633294.2396992263</v>
      </c>
      <c r="E541" s="403">
        <v>2488551.8429982536</v>
      </c>
    </row>
    <row r="542" spans="1:6" s="174" customFormat="1" x14ac:dyDescent="0.3">
      <c r="A542" s="111" t="s">
        <v>458</v>
      </c>
      <c r="B542" s="112" t="s">
        <v>29</v>
      </c>
      <c r="C542" s="403">
        <v>0</v>
      </c>
      <c r="D542" s="403">
        <v>12719.15</v>
      </c>
      <c r="E542" s="403">
        <v>70222.340482693777</v>
      </c>
    </row>
    <row r="543" spans="1:6" s="174" customFormat="1" x14ac:dyDescent="0.3">
      <c r="A543" s="111" t="s">
        <v>459</v>
      </c>
      <c r="B543" s="112" t="s">
        <v>29</v>
      </c>
      <c r="C543" s="403">
        <v>0</v>
      </c>
      <c r="D543" s="403">
        <v>56788.512382661851</v>
      </c>
      <c r="E543" s="403">
        <v>312222.21000000002</v>
      </c>
    </row>
    <row r="544" spans="1:6" s="174" customFormat="1" x14ac:dyDescent="0.3">
      <c r="A544" s="111" t="s">
        <v>460</v>
      </c>
      <c r="B544" s="112" t="s">
        <v>29</v>
      </c>
      <c r="C544" s="403">
        <v>0</v>
      </c>
      <c r="D544" s="403">
        <v>0</v>
      </c>
      <c r="E544" s="403">
        <v>52416.155465006945</v>
      </c>
    </row>
    <row r="545" spans="1:6" s="174" customFormat="1" x14ac:dyDescent="0.3">
      <c r="A545" s="226" t="s">
        <v>461</v>
      </c>
      <c r="B545" s="227" t="s">
        <v>219</v>
      </c>
      <c r="C545" s="404">
        <v>1</v>
      </c>
      <c r="D545" s="404">
        <v>20</v>
      </c>
      <c r="E545" s="404">
        <v>57</v>
      </c>
    </row>
    <row r="546" spans="1:6" s="174" customFormat="1" x14ac:dyDescent="0.3">
      <c r="A546" s="113"/>
      <c r="B546" s="114"/>
      <c r="C546" s="114"/>
      <c r="D546" s="117"/>
      <c r="E546" s="117"/>
      <c r="F546" s="10" t="s">
        <v>0</v>
      </c>
    </row>
    <row r="547" spans="1:6" s="174" customFormat="1" x14ac:dyDescent="0.3">
      <c r="A547" s="225" t="s">
        <v>37</v>
      </c>
      <c r="B547" s="225"/>
      <c r="C547" s="225"/>
      <c r="D547" s="225"/>
      <c r="E547" s="225"/>
      <c r="F547" s="524" t="s">
        <v>27</v>
      </c>
    </row>
    <row r="548" spans="1:6" s="174" customFormat="1" x14ac:dyDescent="0.3">
      <c r="A548" s="116" t="s">
        <v>28</v>
      </c>
      <c r="B548" s="109" t="s">
        <v>172</v>
      </c>
      <c r="C548" s="402">
        <v>2022</v>
      </c>
      <c r="D548" s="402">
        <v>2021</v>
      </c>
      <c r="E548" s="342">
        <v>2020</v>
      </c>
    </row>
    <row r="549" spans="1:6" s="174" customFormat="1" x14ac:dyDescent="0.3">
      <c r="A549" s="111" t="s">
        <v>455</v>
      </c>
      <c r="B549" s="112" t="s">
        <v>29</v>
      </c>
      <c r="C549" s="403">
        <v>18556814.282301243</v>
      </c>
      <c r="D549" s="403">
        <v>11755559.774055364</v>
      </c>
      <c r="E549" s="403">
        <v>10903400.606741574</v>
      </c>
    </row>
    <row r="550" spans="1:6" s="174" customFormat="1" x14ac:dyDescent="0.3">
      <c r="A550" s="111" t="s">
        <v>456</v>
      </c>
      <c r="B550" s="112" t="s">
        <v>29</v>
      </c>
      <c r="C550" s="403">
        <v>666323</v>
      </c>
      <c r="D550" s="403">
        <v>543422.36</v>
      </c>
      <c r="E550" s="403">
        <v>635116</v>
      </c>
    </row>
    <row r="551" spans="1:6" s="174" customFormat="1" x14ac:dyDescent="0.3">
      <c r="A551" s="111" t="s">
        <v>457</v>
      </c>
      <c r="B551" s="112" t="s">
        <v>29</v>
      </c>
      <c r="C551" s="403">
        <v>1867936.2424992423</v>
      </c>
      <c r="D551" s="403">
        <v>417087.18780763703</v>
      </c>
      <c r="E551" s="403">
        <v>683749.33884518209</v>
      </c>
    </row>
    <row r="552" spans="1:6" s="174" customFormat="1" x14ac:dyDescent="0.3">
      <c r="A552" s="111" t="s">
        <v>458</v>
      </c>
      <c r="B552" s="112" t="s">
        <v>29</v>
      </c>
      <c r="C552" s="403">
        <v>418835.2258086676</v>
      </c>
      <c r="D552" s="403">
        <v>437356.5868761366</v>
      </c>
      <c r="E552" s="403">
        <v>458821.09480064909</v>
      </c>
    </row>
    <row r="553" spans="1:6" s="174" customFormat="1" x14ac:dyDescent="0.3">
      <c r="A553" s="111" t="s">
        <v>459</v>
      </c>
      <c r="B553" s="112" t="s">
        <v>29</v>
      </c>
      <c r="C553" s="403">
        <v>96759</v>
      </c>
      <c r="D553" s="403">
        <v>109050.12024817607</v>
      </c>
      <c r="E553" s="403">
        <v>212593.17831686628</v>
      </c>
    </row>
    <row r="554" spans="1:6" s="174" customFormat="1" x14ac:dyDescent="0.3">
      <c r="A554" s="111" t="s">
        <v>460</v>
      </c>
      <c r="B554" s="112" t="s">
        <v>29</v>
      </c>
      <c r="C554" s="403">
        <v>273234.13193251844</v>
      </c>
      <c r="D554" s="403">
        <v>54133.889775873569</v>
      </c>
      <c r="E554" s="403">
        <v>87563.83131688679</v>
      </c>
    </row>
    <row r="555" spans="1:6" s="174" customFormat="1" x14ac:dyDescent="0.3">
      <c r="A555" s="226" t="s">
        <v>461</v>
      </c>
      <c r="B555" s="227" t="s">
        <v>219</v>
      </c>
      <c r="C555" s="404">
        <v>8</v>
      </c>
      <c r="D555" s="404">
        <v>8</v>
      </c>
      <c r="E555" s="404">
        <v>8</v>
      </c>
    </row>
    <row r="556" spans="1:6" s="174" customFormat="1" x14ac:dyDescent="0.3">
      <c r="A556" s="113"/>
      <c r="B556" s="114"/>
      <c r="C556" s="114"/>
      <c r="D556" s="117"/>
      <c r="E556" s="117"/>
      <c r="F556" s="10" t="s">
        <v>0</v>
      </c>
    </row>
    <row r="557" spans="1:6" s="174" customFormat="1" x14ac:dyDescent="0.3">
      <c r="A557" s="225" t="s">
        <v>469</v>
      </c>
      <c r="B557" s="225"/>
      <c r="C557" s="225"/>
      <c r="D557" s="225"/>
      <c r="E557" s="225"/>
      <c r="F557" s="524" t="s">
        <v>27</v>
      </c>
    </row>
    <row r="558" spans="1:6" s="174" customFormat="1" x14ac:dyDescent="0.3">
      <c r="A558" s="116" t="s">
        <v>28</v>
      </c>
      <c r="B558" s="109" t="s">
        <v>172</v>
      </c>
      <c r="C558" s="402">
        <v>2022</v>
      </c>
      <c r="D558" s="402">
        <v>2021</v>
      </c>
      <c r="E558" s="342">
        <v>2020</v>
      </c>
    </row>
    <row r="559" spans="1:6" s="174" customFormat="1" x14ac:dyDescent="0.3">
      <c r="A559" s="111" t="s">
        <v>455</v>
      </c>
      <c r="B559" s="112" t="s">
        <v>29</v>
      </c>
      <c r="C559" s="403">
        <v>26391303.290373459</v>
      </c>
      <c r="D559" s="403">
        <v>15563837.930635</v>
      </c>
      <c r="E559" s="403">
        <v>56722738.262546003</v>
      </c>
    </row>
    <row r="560" spans="1:6" s="174" customFormat="1" x14ac:dyDescent="0.3">
      <c r="A560" s="111" t="s">
        <v>456</v>
      </c>
      <c r="B560" s="112" t="s">
        <v>29</v>
      </c>
      <c r="C560" s="403">
        <v>0</v>
      </c>
      <c r="D560" s="403">
        <v>53803.956310000038</v>
      </c>
      <c r="E560" s="403">
        <v>1093520.794152</v>
      </c>
    </row>
    <row r="561" spans="1:6" s="174" customFormat="1" x14ac:dyDescent="0.3">
      <c r="A561" s="111" t="s">
        <v>457</v>
      </c>
      <c r="B561" s="112" t="s">
        <v>29</v>
      </c>
      <c r="C561" s="403">
        <v>-1402916.9866581664</v>
      </c>
      <c r="D561" s="403">
        <v>-7502502.2301040441</v>
      </c>
      <c r="E561" s="403">
        <v>2883173.2275987379</v>
      </c>
    </row>
    <row r="562" spans="1:6" s="174" customFormat="1" x14ac:dyDescent="0.3">
      <c r="A562" s="111" t="s">
        <v>458</v>
      </c>
      <c r="B562" s="112" t="s">
        <v>29</v>
      </c>
      <c r="C562" s="403">
        <v>0</v>
      </c>
      <c r="D562" s="403">
        <v>0</v>
      </c>
      <c r="E562" s="403">
        <v>0</v>
      </c>
    </row>
    <row r="563" spans="1:6" s="174" customFormat="1" x14ac:dyDescent="0.3">
      <c r="A563" s="111" t="s">
        <v>459</v>
      </c>
      <c r="B563" s="112" t="s">
        <v>29</v>
      </c>
      <c r="C563" s="403">
        <v>0</v>
      </c>
      <c r="D563" s="403">
        <v>1003020.9600000001</v>
      </c>
      <c r="E563" s="403">
        <v>991182.16999999993</v>
      </c>
    </row>
    <row r="564" spans="1:6" s="174" customFormat="1" x14ac:dyDescent="0.3">
      <c r="A564" s="111" t="s">
        <v>460</v>
      </c>
      <c r="B564" s="112" t="s">
        <v>29</v>
      </c>
      <c r="C564" s="403">
        <v>-405221.01105055254</v>
      </c>
      <c r="D564" s="403">
        <v>0</v>
      </c>
      <c r="E564" s="403">
        <v>-708062.63038942975</v>
      </c>
    </row>
    <row r="565" spans="1:6" s="174" customFormat="1" x14ac:dyDescent="0.3">
      <c r="A565" s="226" t="s">
        <v>461</v>
      </c>
      <c r="B565" s="227" t="s">
        <v>219</v>
      </c>
      <c r="C565" s="404">
        <v>6</v>
      </c>
      <c r="D565" s="404">
        <v>3</v>
      </c>
      <c r="E565" s="404">
        <v>3</v>
      </c>
    </row>
    <row r="566" spans="1:6" s="174" customFormat="1" x14ac:dyDescent="0.3">
      <c r="A566" s="113"/>
      <c r="B566" s="114"/>
      <c r="C566" s="114"/>
      <c r="D566" s="117"/>
      <c r="E566" s="117"/>
      <c r="F566" s="10" t="s">
        <v>0</v>
      </c>
    </row>
    <row r="567" spans="1:6" s="174" customFormat="1" x14ac:dyDescent="0.3">
      <c r="A567" s="225" t="s">
        <v>38</v>
      </c>
      <c r="B567" s="225"/>
      <c r="C567" s="225"/>
      <c r="D567" s="225"/>
      <c r="E567" s="225"/>
      <c r="F567" s="524" t="s">
        <v>27</v>
      </c>
    </row>
    <row r="568" spans="1:6" s="174" customFormat="1" x14ac:dyDescent="0.3">
      <c r="A568" s="116" t="s">
        <v>28</v>
      </c>
      <c r="B568" s="109" t="s">
        <v>172</v>
      </c>
      <c r="C568" s="402">
        <v>2022</v>
      </c>
      <c r="D568" s="402">
        <v>2021</v>
      </c>
      <c r="E568" s="342">
        <v>2020</v>
      </c>
    </row>
    <row r="569" spans="1:6" s="174" customFormat="1" x14ac:dyDescent="0.3">
      <c r="A569" s="111" t="s">
        <v>455</v>
      </c>
      <c r="B569" s="112" t="s">
        <v>29</v>
      </c>
      <c r="C569" s="403">
        <v>1029732.9630215606</v>
      </c>
      <c r="D569" s="403">
        <v>161922.83348999999</v>
      </c>
      <c r="E569" s="403">
        <v>21263.384075999998</v>
      </c>
    </row>
    <row r="570" spans="1:6" s="174" customFormat="1" x14ac:dyDescent="0.3">
      <c r="A570" s="111" t="s">
        <v>456</v>
      </c>
      <c r="B570" s="112" t="s">
        <v>29</v>
      </c>
      <c r="C570" s="403">
        <v>465188.580160863</v>
      </c>
      <c r="D570" s="403">
        <v>938858.16860500001</v>
      </c>
      <c r="E570" s="403">
        <v>577499.92609099997</v>
      </c>
    </row>
    <row r="571" spans="1:6" s="174" customFormat="1" x14ac:dyDescent="0.3">
      <c r="A571" s="111" t="s">
        <v>457</v>
      </c>
      <c r="B571" s="112" t="s">
        <v>29</v>
      </c>
      <c r="C571" s="403">
        <v>179213.62730783605</v>
      </c>
      <c r="D571" s="403">
        <v>158244.46623899997</v>
      </c>
      <c r="E571" s="403">
        <v>-51120.622707000097</v>
      </c>
    </row>
    <row r="572" spans="1:6" s="174" customFormat="1" x14ac:dyDescent="0.3">
      <c r="A572" s="111" t="s">
        <v>458</v>
      </c>
      <c r="B572" s="112" t="s">
        <v>29</v>
      </c>
      <c r="C572" s="403">
        <v>48620.059220317024</v>
      </c>
      <c r="D572" s="403">
        <v>5098.980977999996</v>
      </c>
      <c r="E572" s="403">
        <v>2211.5077199999901</v>
      </c>
    </row>
    <row r="573" spans="1:6" s="174" customFormat="1" x14ac:dyDescent="0.3">
      <c r="A573" s="111" t="s">
        <v>459</v>
      </c>
      <c r="B573" s="112" t="s">
        <v>29</v>
      </c>
      <c r="C573" s="403">
        <v>15278.323471803866</v>
      </c>
      <c r="D573" s="403">
        <v>15593.745860487261</v>
      </c>
      <c r="E573" s="403">
        <v>1364.5223177796242</v>
      </c>
    </row>
    <row r="574" spans="1:6" s="174" customFormat="1" x14ac:dyDescent="0.3">
      <c r="A574" s="111" t="s">
        <v>460</v>
      </c>
      <c r="B574" s="112" t="s">
        <v>29</v>
      </c>
      <c r="C574" s="403">
        <v>27182</v>
      </c>
      <c r="D574" s="403">
        <v>16102</v>
      </c>
      <c r="E574" s="403">
        <v>0</v>
      </c>
    </row>
    <row r="575" spans="1:6" s="174" customFormat="1" x14ac:dyDescent="0.3">
      <c r="A575" s="226" t="s">
        <v>461</v>
      </c>
      <c r="B575" s="227" t="s">
        <v>219</v>
      </c>
      <c r="C575" s="404">
        <v>21</v>
      </c>
      <c r="D575" s="404">
        <v>14</v>
      </c>
      <c r="E575" s="404">
        <v>14</v>
      </c>
    </row>
    <row r="576" spans="1:6" s="174" customFormat="1" x14ac:dyDescent="0.3">
      <c r="A576" s="113"/>
      <c r="B576" s="114"/>
      <c r="C576" s="114"/>
      <c r="D576" s="117"/>
      <c r="E576" s="117"/>
      <c r="F576" s="10" t="s">
        <v>0</v>
      </c>
    </row>
    <row r="577" spans="1:6" s="174" customFormat="1" x14ac:dyDescent="0.3">
      <c r="A577" s="225" t="s">
        <v>470</v>
      </c>
      <c r="B577" s="225"/>
      <c r="C577" s="225"/>
      <c r="D577" s="225"/>
      <c r="E577" s="225"/>
      <c r="F577" s="524" t="s">
        <v>27</v>
      </c>
    </row>
    <row r="578" spans="1:6" s="174" customFormat="1" x14ac:dyDescent="0.3">
      <c r="A578" s="116" t="s">
        <v>28</v>
      </c>
      <c r="B578" s="109" t="s">
        <v>172</v>
      </c>
      <c r="C578" s="402">
        <v>2022</v>
      </c>
      <c r="D578" s="402">
        <v>2021</v>
      </c>
      <c r="E578" s="342">
        <v>2020</v>
      </c>
    </row>
    <row r="579" spans="1:6" s="174" customFormat="1" x14ac:dyDescent="0.3">
      <c r="A579" s="111" t="s">
        <v>455</v>
      </c>
      <c r="B579" s="112" t="s">
        <v>29</v>
      </c>
      <c r="C579" s="403">
        <v>17223929.64235279</v>
      </c>
      <c r="D579" s="403">
        <v>15969354.540339978</v>
      </c>
      <c r="E579" s="403">
        <v>13256208.397421999</v>
      </c>
    </row>
    <row r="580" spans="1:6" s="174" customFormat="1" x14ac:dyDescent="0.3">
      <c r="A580" s="111" t="s">
        <v>456</v>
      </c>
      <c r="B580" s="112" t="s">
        <v>29</v>
      </c>
      <c r="C580" s="403">
        <v>3267691.2889759499</v>
      </c>
      <c r="D580" s="403">
        <v>2920445.7295157001</v>
      </c>
      <c r="E580" s="403">
        <v>1425684.4779960001</v>
      </c>
    </row>
    <row r="581" spans="1:6" s="174" customFormat="1" x14ac:dyDescent="0.3">
      <c r="A581" s="111" t="s">
        <v>457</v>
      </c>
      <c r="B581" s="112" t="s">
        <v>29</v>
      </c>
      <c r="C581" s="403">
        <v>1424934.6480602268</v>
      </c>
      <c r="D581" s="403">
        <v>1442183.5904927377</v>
      </c>
      <c r="E581" s="403">
        <v>473736.90500999597</v>
      </c>
    </row>
    <row r="582" spans="1:6" s="174" customFormat="1" x14ac:dyDescent="0.3">
      <c r="A582" s="111" t="s">
        <v>458</v>
      </c>
      <c r="B582" s="112" t="s">
        <v>29</v>
      </c>
      <c r="C582" s="403">
        <v>39368.627380460028</v>
      </c>
      <c r="D582" s="403">
        <v>64047.705021999995</v>
      </c>
      <c r="E582" s="403">
        <v>37857.782066</v>
      </c>
    </row>
    <row r="583" spans="1:6" s="174" customFormat="1" x14ac:dyDescent="0.3">
      <c r="A583" s="111" t="s">
        <v>459</v>
      </c>
      <c r="B583" s="112" t="s">
        <v>29</v>
      </c>
      <c r="C583" s="403">
        <v>0</v>
      </c>
      <c r="D583" s="403">
        <v>0</v>
      </c>
      <c r="E583" s="403">
        <v>0</v>
      </c>
    </row>
    <row r="584" spans="1:6" s="174" customFormat="1" x14ac:dyDescent="0.3">
      <c r="A584" s="111" t="s">
        <v>460</v>
      </c>
      <c r="B584" s="112" t="s">
        <v>29</v>
      </c>
      <c r="C584" s="403">
        <v>0</v>
      </c>
      <c r="D584" s="403">
        <v>0</v>
      </c>
      <c r="E584" s="403">
        <v>0</v>
      </c>
    </row>
    <row r="585" spans="1:6" s="174" customFormat="1" x14ac:dyDescent="0.3">
      <c r="A585" s="226" t="s">
        <v>461</v>
      </c>
      <c r="B585" s="227" t="s">
        <v>219</v>
      </c>
      <c r="C585" s="404">
        <v>33</v>
      </c>
      <c r="D585" s="404">
        <v>32</v>
      </c>
      <c r="E585" s="404">
        <v>27</v>
      </c>
    </row>
    <row r="586" spans="1:6" s="174" customFormat="1" x14ac:dyDescent="0.3">
      <c r="A586" s="113"/>
      <c r="B586" s="114"/>
      <c r="C586" s="114"/>
      <c r="D586" s="117"/>
      <c r="E586" s="117"/>
      <c r="F586" s="10" t="s">
        <v>0</v>
      </c>
    </row>
    <row r="587" spans="1:6" s="174" customFormat="1" x14ac:dyDescent="0.3">
      <c r="A587" s="225" t="s">
        <v>471</v>
      </c>
      <c r="B587" s="225"/>
      <c r="C587" s="225"/>
      <c r="D587" s="225"/>
      <c r="E587" s="225"/>
      <c r="F587" s="524" t="s">
        <v>27</v>
      </c>
    </row>
    <row r="588" spans="1:6" s="174" customFormat="1" x14ac:dyDescent="0.3">
      <c r="A588" s="116" t="s">
        <v>28</v>
      </c>
      <c r="B588" s="109" t="s">
        <v>172</v>
      </c>
      <c r="C588" s="402">
        <v>2022</v>
      </c>
      <c r="D588" s="402">
        <v>2021</v>
      </c>
      <c r="E588" s="342">
        <v>2020</v>
      </c>
    </row>
    <row r="589" spans="1:6" s="174" customFormat="1" x14ac:dyDescent="0.3">
      <c r="A589" s="111" t="s">
        <v>455</v>
      </c>
      <c r="B589" s="112" t="s">
        <v>29</v>
      </c>
      <c r="C589" s="403">
        <v>97903.427472045107</v>
      </c>
      <c r="D589" s="403">
        <v>141788.44023835997</v>
      </c>
      <c r="E589" s="403">
        <v>193480.89077316999</v>
      </c>
    </row>
    <row r="590" spans="1:6" s="174" customFormat="1" x14ac:dyDescent="0.3">
      <c r="A590" s="111" t="s">
        <v>456</v>
      </c>
      <c r="B590" s="112" t="s">
        <v>29</v>
      </c>
      <c r="C590" s="403">
        <v>7921322.3006887296</v>
      </c>
      <c r="D590" s="403">
        <v>6090503.8664826602</v>
      </c>
      <c r="E590" s="403">
        <v>4692200.7315321798</v>
      </c>
    </row>
    <row r="591" spans="1:6" s="174" customFormat="1" x14ac:dyDescent="0.3">
      <c r="A591" s="111" t="s">
        <v>457</v>
      </c>
      <c r="B591" s="112" t="s">
        <v>29</v>
      </c>
      <c r="C591" s="403">
        <v>94485.747190756927</v>
      </c>
      <c r="D591" s="403">
        <v>550815.12951195054</v>
      </c>
      <c r="E591" s="403">
        <v>337056.68627751002</v>
      </c>
    </row>
    <row r="592" spans="1:6" s="174" customFormat="1" x14ac:dyDescent="0.3">
      <c r="A592" s="111" t="s">
        <v>458</v>
      </c>
      <c r="B592" s="112" t="s">
        <v>29</v>
      </c>
      <c r="C592" s="403">
        <v>21027.023458921583</v>
      </c>
      <c r="D592" s="403">
        <v>17012.814778729997</v>
      </c>
      <c r="E592" s="403">
        <v>3403.4142329799902</v>
      </c>
    </row>
    <row r="593" spans="1:6" s="174" customFormat="1" x14ac:dyDescent="0.3">
      <c r="A593" s="111" t="s">
        <v>459</v>
      </c>
      <c r="B593" s="112" t="s">
        <v>29</v>
      </c>
      <c r="C593" s="403">
        <v>83085.399999999994</v>
      </c>
      <c r="D593" s="403">
        <v>46265.05</v>
      </c>
      <c r="E593" s="403">
        <v>1868.29</v>
      </c>
    </row>
    <row r="594" spans="1:6" s="174" customFormat="1" x14ac:dyDescent="0.3">
      <c r="A594" s="111" t="s">
        <v>460</v>
      </c>
      <c r="B594" s="112" t="s">
        <v>29</v>
      </c>
      <c r="C594" s="403">
        <v>7763.51</v>
      </c>
      <c r="D594" s="403">
        <v>84636.02</v>
      </c>
      <c r="E594" s="403">
        <v>57543.199999999997</v>
      </c>
    </row>
    <row r="595" spans="1:6" s="174" customFormat="1" x14ac:dyDescent="0.3">
      <c r="A595" s="226" t="s">
        <v>461</v>
      </c>
      <c r="B595" s="227" t="s">
        <v>219</v>
      </c>
      <c r="C595" s="404">
        <v>26</v>
      </c>
      <c r="D595" s="404">
        <v>19</v>
      </c>
      <c r="E595" s="404">
        <v>18</v>
      </c>
    </row>
    <row r="596" spans="1:6" s="174" customFormat="1" x14ac:dyDescent="0.3">
      <c r="A596" s="113"/>
      <c r="B596" s="114"/>
      <c r="C596" s="114"/>
      <c r="D596" s="117"/>
      <c r="E596" s="117"/>
      <c r="F596" s="10" t="s">
        <v>0</v>
      </c>
    </row>
    <row r="597" spans="1:6" s="174" customFormat="1" x14ac:dyDescent="0.3">
      <c r="A597" s="225" t="s">
        <v>472</v>
      </c>
      <c r="B597" s="225"/>
      <c r="C597" s="225"/>
      <c r="D597" s="225"/>
      <c r="E597" s="225"/>
      <c r="F597" s="524" t="s">
        <v>27</v>
      </c>
    </row>
    <row r="598" spans="1:6" s="174" customFormat="1" x14ac:dyDescent="0.3">
      <c r="A598" s="116" t="s">
        <v>28</v>
      </c>
      <c r="B598" s="109" t="s">
        <v>172</v>
      </c>
      <c r="C598" s="402">
        <v>2022</v>
      </c>
      <c r="D598" s="402">
        <v>2021</v>
      </c>
      <c r="E598" s="342">
        <v>2020</v>
      </c>
    </row>
    <row r="599" spans="1:6" s="174" customFormat="1" x14ac:dyDescent="0.3">
      <c r="A599" s="111" t="s">
        <v>455</v>
      </c>
      <c r="B599" s="112" t="s">
        <v>29</v>
      </c>
      <c r="C599" s="403">
        <v>452.97396931614986</v>
      </c>
      <c r="D599" s="403">
        <v>222308.19443988579</v>
      </c>
      <c r="E599" s="403">
        <v>75098.765513381848</v>
      </c>
    </row>
    <row r="600" spans="1:6" s="174" customFormat="1" x14ac:dyDescent="0.3">
      <c r="A600" s="111" t="s">
        <v>456</v>
      </c>
      <c r="B600" s="112" t="s">
        <v>29</v>
      </c>
      <c r="C600" s="403">
        <v>0</v>
      </c>
      <c r="D600" s="403">
        <v>0</v>
      </c>
      <c r="E600" s="403">
        <v>0</v>
      </c>
    </row>
    <row r="601" spans="1:6" s="174" customFormat="1" x14ac:dyDescent="0.3">
      <c r="A601" s="111" t="s">
        <v>457</v>
      </c>
      <c r="B601" s="112" t="s">
        <v>29</v>
      </c>
      <c r="C601" s="403">
        <v>-20634.45797374392</v>
      </c>
      <c r="D601" s="403">
        <v>328315.62280500215</v>
      </c>
      <c r="E601" s="403">
        <v>258529.36980829795</v>
      </c>
    </row>
    <row r="602" spans="1:6" s="174" customFormat="1" x14ac:dyDescent="0.3">
      <c r="A602" s="111" t="s">
        <v>458</v>
      </c>
      <c r="B602" s="112" t="s">
        <v>29</v>
      </c>
      <c r="C602" s="403">
        <v>505.1911103987498</v>
      </c>
      <c r="D602" s="403">
        <v>316.44008271244297</v>
      </c>
      <c r="E602" s="403">
        <v>275.75687746211497</v>
      </c>
    </row>
    <row r="603" spans="1:6" s="174" customFormat="1" x14ac:dyDescent="0.3">
      <c r="A603" s="111" t="s">
        <v>459</v>
      </c>
      <c r="B603" s="112" t="s">
        <v>29</v>
      </c>
      <c r="C603" s="403">
        <v>3616.3101242680905</v>
      </c>
      <c r="D603" s="403">
        <v>47223.585518758002</v>
      </c>
      <c r="E603" s="403">
        <v>60991.976385642665</v>
      </c>
    </row>
    <row r="604" spans="1:6" s="174" customFormat="1" x14ac:dyDescent="0.3">
      <c r="A604" s="111" t="s">
        <v>460</v>
      </c>
      <c r="B604" s="112" t="s">
        <v>29</v>
      </c>
      <c r="C604" s="403">
        <v>0</v>
      </c>
      <c r="D604" s="403">
        <v>82198.907670594417</v>
      </c>
      <c r="E604" s="403">
        <v>56886.569882915806</v>
      </c>
    </row>
    <row r="605" spans="1:6" s="174" customFormat="1" x14ac:dyDescent="0.3">
      <c r="A605" s="226" t="s">
        <v>461</v>
      </c>
      <c r="B605" s="227" t="s">
        <v>219</v>
      </c>
      <c r="C605" s="404">
        <v>1</v>
      </c>
      <c r="D605" s="404">
        <v>1</v>
      </c>
      <c r="E605" s="404">
        <v>2</v>
      </c>
    </row>
    <row r="606" spans="1:6" s="174" customFormat="1" x14ac:dyDescent="0.3">
      <c r="A606" s="113"/>
      <c r="B606" s="114"/>
      <c r="C606" s="114"/>
      <c r="D606" s="117"/>
      <c r="E606" s="117"/>
      <c r="F606" s="10" t="s">
        <v>0</v>
      </c>
    </row>
    <row r="607" spans="1:6" s="174" customFormat="1" x14ac:dyDescent="0.3">
      <c r="A607" s="225" t="s">
        <v>473</v>
      </c>
      <c r="B607" s="225"/>
      <c r="C607" s="225"/>
      <c r="D607" s="225"/>
      <c r="E607" s="225"/>
      <c r="F607" s="524" t="s">
        <v>27</v>
      </c>
    </row>
    <row r="608" spans="1:6" s="174" customFormat="1" x14ac:dyDescent="0.3">
      <c r="A608" s="116" t="s">
        <v>28</v>
      </c>
      <c r="B608" s="109" t="s">
        <v>172</v>
      </c>
      <c r="C608" s="402">
        <v>2022</v>
      </c>
      <c r="D608" s="402">
        <v>2021</v>
      </c>
      <c r="E608" s="342">
        <v>2020</v>
      </c>
    </row>
    <row r="609" spans="1:6" s="174" customFormat="1" x14ac:dyDescent="0.3">
      <c r="A609" s="111" t="s">
        <v>455</v>
      </c>
      <c r="B609" s="112" t="s">
        <v>29</v>
      </c>
      <c r="C609" s="569" t="s">
        <v>3</v>
      </c>
      <c r="D609" s="569" t="s">
        <v>3</v>
      </c>
      <c r="E609" s="403">
        <v>0</v>
      </c>
    </row>
    <row r="610" spans="1:6" s="174" customFormat="1" x14ac:dyDescent="0.3">
      <c r="A610" s="111" t="s">
        <v>456</v>
      </c>
      <c r="B610" s="112" t="s">
        <v>29</v>
      </c>
      <c r="C610" s="569" t="s">
        <v>3</v>
      </c>
      <c r="D610" s="569" t="s">
        <v>3</v>
      </c>
      <c r="E610" s="403">
        <v>0</v>
      </c>
    </row>
    <row r="611" spans="1:6" s="174" customFormat="1" x14ac:dyDescent="0.3">
      <c r="A611" s="111" t="s">
        <v>457</v>
      </c>
      <c r="B611" s="112" t="s">
        <v>29</v>
      </c>
      <c r="C611" s="569" t="s">
        <v>3</v>
      </c>
      <c r="D611" s="569" t="s">
        <v>3</v>
      </c>
      <c r="E611" s="403">
        <v>-49240.652390990792</v>
      </c>
    </row>
    <row r="612" spans="1:6" s="174" customFormat="1" x14ac:dyDescent="0.3">
      <c r="A612" s="111" t="s">
        <v>458</v>
      </c>
      <c r="B612" s="112" t="s">
        <v>29</v>
      </c>
      <c r="C612" s="569" t="s">
        <v>3</v>
      </c>
      <c r="D612" s="569" t="s">
        <v>3</v>
      </c>
      <c r="E612" s="403">
        <v>0</v>
      </c>
    </row>
    <row r="613" spans="1:6" s="174" customFormat="1" x14ac:dyDescent="0.3">
      <c r="A613" s="111" t="s">
        <v>459</v>
      </c>
      <c r="B613" s="112" t="s">
        <v>29</v>
      </c>
      <c r="C613" s="569" t="s">
        <v>3</v>
      </c>
      <c r="D613" s="569" t="s">
        <v>3</v>
      </c>
      <c r="E613" s="403">
        <v>0</v>
      </c>
    </row>
    <row r="614" spans="1:6" s="174" customFormat="1" x14ac:dyDescent="0.3">
      <c r="A614" s="111" t="s">
        <v>460</v>
      </c>
      <c r="B614" s="112" t="s">
        <v>29</v>
      </c>
      <c r="C614" s="569" t="s">
        <v>3</v>
      </c>
      <c r="D614" s="569" t="s">
        <v>3</v>
      </c>
      <c r="E614" s="403">
        <v>0</v>
      </c>
    </row>
    <row r="615" spans="1:6" s="174" customFormat="1" x14ac:dyDescent="0.3">
      <c r="A615" s="226" t="s">
        <v>461</v>
      </c>
      <c r="B615" s="227" t="s">
        <v>219</v>
      </c>
      <c r="C615" s="570" t="s">
        <v>3</v>
      </c>
      <c r="D615" s="570" t="s">
        <v>3</v>
      </c>
      <c r="E615" s="404">
        <v>0</v>
      </c>
    </row>
    <row r="616" spans="1:6" s="174" customFormat="1" x14ac:dyDescent="0.3">
      <c r="A616" s="113"/>
      <c r="B616" s="114"/>
      <c r="C616" s="114"/>
      <c r="D616" s="117"/>
      <c r="E616" s="117"/>
      <c r="F616" s="10" t="s">
        <v>0</v>
      </c>
    </row>
    <row r="617" spans="1:6" s="174" customFormat="1" x14ac:dyDescent="0.3">
      <c r="A617" s="225" t="s">
        <v>474</v>
      </c>
      <c r="B617" s="225"/>
      <c r="C617" s="225"/>
      <c r="D617" s="225"/>
      <c r="E617" s="225"/>
      <c r="F617" s="524" t="s">
        <v>27</v>
      </c>
    </row>
    <row r="618" spans="1:6" s="174" customFormat="1" x14ac:dyDescent="0.3">
      <c r="A618" s="116" t="s">
        <v>28</v>
      </c>
      <c r="B618" s="109" t="s">
        <v>172</v>
      </c>
      <c r="C618" s="402">
        <v>2022</v>
      </c>
      <c r="D618" s="402">
        <v>2021</v>
      </c>
      <c r="E618" s="342">
        <v>2020</v>
      </c>
    </row>
    <row r="619" spans="1:6" s="174" customFormat="1" x14ac:dyDescent="0.3">
      <c r="A619" s="111" t="s">
        <v>455</v>
      </c>
      <c r="B619" s="112" t="s">
        <v>29</v>
      </c>
      <c r="C619" s="403">
        <v>235114900.23738539</v>
      </c>
      <c r="D619" s="403">
        <v>109470676.46847117</v>
      </c>
      <c r="E619" s="403">
        <v>107076529.15422444</v>
      </c>
    </row>
    <row r="620" spans="1:6" s="174" customFormat="1" x14ac:dyDescent="0.3">
      <c r="A620" s="111" t="s">
        <v>456</v>
      </c>
      <c r="B620" s="112" t="s">
        <v>29</v>
      </c>
      <c r="C620" s="403">
        <v>175455974.73942325</v>
      </c>
      <c r="D620" s="403">
        <v>4294770.0938964598</v>
      </c>
      <c r="E620" s="403">
        <v>7825246.0227859588</v>
      </c>
    </row>
    <row r="621" spans="1:6" s="174" customFormat="1" x14ac:dyDescent="0.3">
      <c r="A621" s="111" t="s">
        <v>457</v>
      </c>
      <c r="B621" s="112" t="s">
        <v>29</v>
      </c>
      <c r="C621" s="403">
        <v>166239469.32936266</v>
      </c>
      <c r="D621" s="403">
        <v>-7595422.8570093103</v>
      </c>
      <c r="E621" s="403">
        <v>-145548934.2000671</v>
      </c>
    </row>
    <row r="622" spans="1:6" s="174" customFormat="1" x14ac:dyDescent="0.3">
      <c r="A622" s="111" t="s">
        <v>458</v>
      </c>
      <c r="B622" s="112" t="s">
        <v>29</v>
      </c>
      <c r="C622" s="403">
        <v>16482384.449730894</v>
      </c>
      <c r="D622" s="403">
        <v>47222270.741352975</v>
      </c>
      <c r="E622" s="403">
        <v>127777714.6059045</v>
      </c>
    </row>
    <row r="623" spans="1:6" s="174" customFormat="1" x14ac:dyDescent="0.3">
      <c r="A623" s="111" t="s">
        <v>459</v>
      </c>
      <c r="B623" s="112" t="s">
        <v>29</v>
      </c>
      <c r="C623" s="403">
        <v>0</v>
      </c>
      <c r="D623" s="403">
        <v>0</v>
      </c>
      <c r="E623" s="403">
        <v>0</v>
      </c>
    </row>
    <row r="624" spans="1:6" s="174" customFormat="1" x14ac:dyDescent="0.3">
      <c r="A624" s="111" t="s">
        <v>460</v>
      </c>
      <c r="B624" s="112" t="s">
        <v>29</v>
      </c>
      <c r="C624" s="403">
        <v>0</v>
      </c>
      <c r="D624" s="403">
        <v>1116862.2363973914</v>
      </c>
      <c r="E624" s="403">
        <v>805312.3922449752</v>
      </c>
    </row>
    <row r="625" spans="1:6" s="174" customFormat="1" x14ac:dyDescent="0.3">
      <c r="A625" s="226" t="s">
        <v>461</v>
      </c>
      <c r="B625" s="227" t="s">
        <v>219</v>
      </c>
      <c r="C625" s="404">
        <v>717</v>
      </c>
      <c r="D625" s="404">
        <v>729</v>
      </c>
      <c r="E625" s="404">
        <v>714</v>
      </c>
    </row>
    <row r="626" spans="1:6" s="174" customFormat="1" x14ac:dyDescent="0.3">
      <c r="A626" s="179"/>
      <c r="B626" s="180"/>
      <c r="C626" s="180"/>
      <c r="D626" s="180"/>
      <c r="E626" s="180"/>
      <c r="F626" s="10" t="s">
        <v>0</v>
      </c>
    </row>
    <row r="627" spans="1:6" s="174" customFormat="1" x14ac:dyDescent="0.3">
      <c r="A627" s="225" t="s">
        <v>39</v>
      </c>
      <c r="B627" s="225"/>
      <c r="C627" s="225"/>
      <c r="D627" s="225"/>
      <c r="E627" s="225"/>
      <c r="F627" s="524" t="s">
        <v>27</v>
      </c>
    </row>
    <row r="628" spans="1:6" s="174" customFormat="1" x14ac:dyDescent="0.3">
      <c r="A628" s="116" t="s">
        <v>28</v>
      </c>
      <c r="B628" s="109" t="s">
        <v>172</v>
      </c>
      <c r="C628" s="402">
        <v>2022</v>
      </c>
      <c r="D628" s="402">
        <v>2021</v>
      </c>
      <c r="E628" s="342">
        <v>2020</v>
      </c>
    </row>
    <row r="629" spans="1:6" s="174" customFormat="1" x14ac:dyDescent="0.3">
      <c r="A629" s="111" t="s">
        <v>455</v>
      </c>
      <c r="B629" s="112" t="s">
        <v>29</v>
      </c>
      <c r="C629" s="403">
        <v>1983343.0950234414</v>
      </c>
      <c r="D629" s="403">
        <v>1596137.8234578616</v>
      </c>
      <c r="E629" s="403">
        <v>159336.84008433396</v>
      </c>
    </row>
    <row r="630" spans="1:6" s="174" customFormat="1" x14ac:dyDescent="0.3">
      <c r="A630" s="111" t="s">
        <v>456</v>
      </c>
      <c r="B630" s="112" t="s">
        <v>29</v>
      </c>
      <c r="C630" s="403">
        <v>0</v>
      </c>
      <c r="D630" s="403">
        <v>0</v>
      </c>
      <c r="E630" s="403">
        <v>0</v>
      </c>
    </row>
    <row r="631" spans="1:6" s="174" customFormat="1" x14ac:dyDescent="0.3">
      <c r="A631" s="111" t="s">
        <v>457</v>
      </c>
      <c r="B631" s="112" t="s">
        <v>29</v>
      </c>
      <c r="C631" s="403">
        <v>-1250151.5256706369</v>
      </c>
      <c r="D631" s="403">
        <v>-5620.9849890838377</v>
      </c>
      <c r="E631" s="403">
        <v>-861371.56072093162</v>
      </c>
    </row>
    <row r="632" spans="1:6" s="174" customFormat="1" x14ac:dyDescent="0.3">
      <c r="A632" s="111" t="s">
        <v>458</v>
      </c>
      <c r="B632" s="112" t="s">
        <v>29</v>
      </c>
      <c r="C632" s="403">
        <v>2927.2281907869933</v>
      </c>
      <c r="D632" s="403">
        <v>0</v>
      </c>
      <c r="E632" s="403">
        <v>0</v>
      </c>
    </row>
    <row r="633" spans="1:6" s="174" customFormat="1" x14ac:dyDescent="0.3">
      <c r="A633" s="111" t="s">
        <v>459</v>
      </c>
      <c r="B633" s="112" t="s">
        <v>29</v>
      </c>
      <c r="C633" s="403">
        <v>58669.09</v>
      </c>
      <c r="D633" s="403">
        <v>98470.120338879846</v>
      </c>
      <c r="E633" s="403">
        <v>7868</v>
      </c>
    </row>
    <row r="634" spans="1:6" s="174" customFormat="1" x14ac:dyDescent="0.3">
      <c r="A634" s="111" t="s">
        <v>460</v>
      </c>
      <c r="B634" s="112" t="s">
        <v>29</v>
      </c>
      <c r="C634" s="403">
        <v>91089.130322650482</v>
      </c>
      <c r="D634" s="403">
        <v>154435.40320265814</v>
      </c>
      <c r="E634" s="403">
        <v>-7809.3751671687678</v>
      </c>
    </row>
    <row r="635" spans="1:6" s="174" customFormat="1" x14ac:dyDescent="0.3">
      <c r="A635" s="226" t="s">
        <v>461</v>
      </c>
      <c r="B635" s="227" t="s">
        <v>219</v>
      </c>
      <c r="C635" s="404">
        <v>3</v>
      </c>
      <c r="D635" s="404">
        <v>0</v>
      </c>
      <c r="E635" s="404">
        <v>0</v>
      </c>
    </row>
    <row r="636" spans="1:6" s="174" customFormat="1" x14ac:dyDescent="0.3">
      <c r="A636" s="179"/>
      <c r="B636" s="180"/>
      <c r="C636" s="180"/>
      <c r="D636" s="180"/>
      <c r="E636" s="180"/>
      <c r="F636" s="10" t="s">
        <v>0</v>
      </c>
    </row>
    <row r="637" spans="1:6" s="174" customFormat="1" x14ac:dyDescent="0.3">
      <c r="A637" s="225" t="s">
        <v>475</v>
      </c>
      <c r="B637" s="225"/>
      <c r="C637" s="225"/>
      <c r="D637" s="225"/>
      <c r="E637" s="225"/>
      <c r="F637" s="524" t="s">
        <v>27</v>
      </c>
    </row>
    <row r="638" spans="1:6" s="174" customFormat="1" x14ac:dyDescent="0.3">
      <c r="A638" s="116" t="s">
        <v>28</v>
      </c>
      <c r="B638" s="109" t="s">
        <v>172</v>
      </c>
      <c r="C638" s="402">
        <v>2022</v>
      </c>
      <c r="D638" s="402">
        <v>2021</v>
      </c>
      <c r="E638" s="342">
        <v>2020</v>
      </c>
    </row>
    <row r="639" spans="1:6" s="174" customFormat="1" x14ac:dyDescent="0.3">
      <c r="A639" s="111" t="s">
        <v>455</v>
      </c>
      <c r="B639" s="112" t="s">
        <v>29</v>
      </c>
      <c r="C639" s="403">
        <v>1284014.2429637485</v>
      </c>
      <c r="D639" s="403">
        <v>1609853.8862548592</v>
      </c>
      <c r="E639" s="403">
        <v>1953493.2804605316</v>
      </c>
    </row>
    <row r="640" spans="1:6" s="174" customFormat="1" x14ac:dyDescent="0.3">
      <c r="A640" s="111" t="s">
        <v>456</v>
      </c>
      <c r="B640" s="112" t="s">
        <v>29</v>
      </c>
      <c r="C640" s="403">
        <v>0</v>
      </c>
      <c r="D640" s="403">
        <v>0</v>
      </c>
      <c r="E640" s="403">
        <v>0</v>
      </c>
    </row>
    <row r="641" spans="1:6" s="174" customFormat="1" x14ac:dyDescent="0.3">
      <c r="A641" s="111" t="s">
        <v>457</v>
      </c>
      <c r="B641" s="112" t="s">
        <v>29</v>
      </c>
      <c r="C641" s="403">
        <v>926774.46115383157</v>
      </c>
      <c r="D641" s="403">
        <v>302160.92173561332</v>
      </c>
      <c r="E641" s="403">
        <v>1397551.820177255</v>
      </c>
    </row>
    <row r="642" spans="1:6" s="174" customFormat="1" x14ac:dyDescent="0.3">
      <c r="A642" s="111" t="s">
        <v>458</v>
      </c>
      <c r="B642" s="112" t="s">
        <v>29</v>
      </c>
      <c r="C642" s="403">
        <v>1149.9678018106747</v>
      </c>
      <c r="D642" s="403">
        <v>3147.2597352987436</v>
      </c>
      <c r="E642" s="403">
        <v>684.63720699080591</v>
      </c>
    </row>
    <row r="643" spans="1:6" s="174" customFormat="1" x14ac:dyDescent="0.3">
      <c r="A643" s="111" t="s">
        <v>459</v>
      </c>
      <c r="B643" s="112" t="s">
        <v>29</v>
      </c>
      <c r="C643" s="403">
        <v>107302.00000000001</v>
      </c>
      <c r="D643" s="403">
        <v>377145.02393097093</v>
      </c>
      <c r="E643" s="403">
        <v>0</v>
      </c>
    </row>
    <row r="644" spans="1:6" s="174" customFormat="1" x14ac:dyDescent="0.3">
      <c r="A644" s="111" t="s">
        <v>460</v>
      </c>
      <c r="B644" s="112" t="s">
        <v>29</v>
      </c>
      <c r="C644" s="403">
        <v>210758.62722072806</v>
      </c>
      <c r="D644" s="403">
        <v>85398.961867739243</v>
      </c>
      <c r="E644" s="403">
        <v>316799.26281785802</v>
      </c>
    </row>
    <row r="645" spans="1:6" s="174" customFormat="1" x14ac:dyDescent="0.3">
      <c r="A645" s="226" t="s">
        <v>461</v>
      </c>
      <c r="B645" s="227" t="s">
        <v>219</v>
      </c>
      <c r="C645" s="404">
        <v>5</v>
      </c>
      <c r="D645" s="404">
        <v>5</v>
      </c>
      <c r="E645" s="404">
        <v>4</v>
      </c>
    </row>
    <row r="646" spans="1:6" s="174" customFormat="1" x14ac:dyDescent="0.3">
      <c r="A646" s="179"/>
      <c r="B646" s="180"/>
      <c r="C646" s="180"/>
      <c r="D646" s="180"/>
      <c r="E646" s="180"/>
    </row>
    <row r="647" spans="1:6" s="174" customFormat="1" x14ac:dyDescent="0.3">
      <c r="A647" s="225" t="s">
        <v>476</v>
      </c>
      <c r="B647" s="225"/>
      <c r="C647" s="225"/>
      <c r="D647" s="225"/>
      <c r="E647" s="225"/>
    </row>
    <row r="648" spans="1:6" s="174" customFormat="1" x14ac:dyDescent="0.3">
      <c r="A648" s="116" t="s">
        <v>28</v>
      </c>
      <c r="B648" s="109" t="s">
        <v>172</v>
      </c>
      <c r="C648" s="402">
        <v>2022</v>
      </c>
      <c r="D648" s="402">
        <v>2021</v>
      </c>
      <c r="E648" s="342">
        <v>2020</v>
      </c>
    </row>
    <row r="649" spans="1:6" s="174" customFormat="1" x14ac:dyDescent="0.3">
      <c r="A649" s="111" t="s">
        <v>455</v>
      </c>
      <c r="B649" s="112" t="s">
        <v>29</v>
      </c>
      <c r="C649" s="403">
        <v>490255.86883616942</v>
      </c>
      <c r="D649" s="403">
        <v>166493.51945589096</v>
      </c>
      <c r="E649" s="403">
        <v>331640.91524735745</v>
      </c>
    </row>
    <row r="650" spans="1:6" s="174" customFormat="1" x14ac:dyDescent="0.3">
      <c r="A650" s="111" t="s">
        <v>456</v>
      </c>
      <c r="B650" s="112" t="s">
        <v>29</v>
      </c>
      <c r="C650" s="403">
        <v>0</v>
      </c>
      <c r="D650" s="403">
        <v>0</v>
      </c>
      <c r="E650" s="403">
        <v>0</v>
      </c>
    </row>
    <row r="651" spans="1:6" s="174" customFormat="1" x14ac:dyDescent="0.3">
      <c r="A651" s="111" t="s">
        <v>457</v>
      </c>
      <c r="B651" s="112" t="s">
        <v>29</v>
      </c>
      <c r="C651" s="403">
        <v>-723.0416657190691</v>
      </c>
      <c r="D651" s="403">
        <v>61397.523277201886</v>
      </c>
      <c r="E651" s="403">
        <v>463221.50750521885</v>
      </c>
    </row>
    <row r="652" spans="1:6" s="174" customFormat="1" x14ac:dyDescent="0.3">
      <c r="A652" s="111" t="s">
        <v>458</v>
      </c>
      <c r="B652" s="112" t="s">
        <v>29</v>
      </c>
      <c r="C652" s="403">
        <v>12665.536430606993</v>
      </c>
      <c r="D652" s="403">
        <v>1830.3081288409164</v>
      </c>
      <c r="E652" s="403">
        <v>551.87526922694587</v>
      </c>
    </row>
    <row r="653" spans="1:6" s="174" customFormat="1" x14ac:dyDescent="0.3">
      <c r="A653" s="111" t="s">
        <v>459</v>
      </c>
      <c r="B653" s="112" t="s">
        <v>29</v>
      </c>
      <c r="C653" s="403">
        <v>0</v>
      </c>
      <c r="D653" s="403">
        <v>41574.289207648326</v>
      </c>
      <c r="E653" s="403">
        <v>0</v>
      </c>
    </row>
    <row r="654" spans="1:6" s="174" customFormat="1" x14ac:dyDescent="0.3">
      <c r="A654" s="111" t="s">
        <v>460</v>
      </c>
      <c r="B654" s="112" t="s">
        <v>29</v>
      </c>
      <c r="C654" s="403">
        <v>0</v>
      </c>
      <c r="D654" s="403">
        <v>0</v>
      </c>
      <c r="E654" s="403">
        <v>48307.260429437694</v>
      </c>
    </row>
    <row r="655" spans="1:6" s="174" customFormat="1" x14ac:dyDescent="0.3">
      <c r="A655" s="226" t="s">
        <v>461</v>
      </c>
      <c r="B655" s="227" t="s">
        <v>219</v>
      </c>
      <c r="C655" s="404">
        <v>0</v>
      </c>
      <c r="D655" s="404">
        <v>0</v>
      </c>
      <c r="E655" s="404">
        <v>0</v>
      </c>
    </row>
    <row r="656" spans="1:6" s="174" customFormat="1" x14ac:dyDescent="0.3">
      <c r="A656" s="179"/>
      <c r="B656" s="180"/>
      <c r="C656" s="180"/>
      <c r="D656" s="180"/>
      <c r="E656" s="180"/>
      <c r="F656" s="10" t="s">
        <v>0</v>
      </c>
    </row>
    <row r="657" spans="1:6" s="174" customFormat="1" x14ac:dyDescent="0.3">
      <c r="A657" s="225" t="s">
        <v>40</v>
      </c>
      <c r="B657" s="225"/>
      <c r="C657" s="225"/>
      <c r="D657" s="225"/>
      <c r="E657" s="225"/>
      <c r="F657" s="524" t="s">
        <v>27</v>
      </c>
    </row>
    <row r="658" spans="1:6" s="174" customFormat="1" x14ac:dyDescent="0.3">
      <c r="A658" s="116" t="s">
        <v>28</v>
      </c>
      <c r="B658" s="109" t="s">
        <v>172</v>
      </c>
      <c r="C658" s="402">
        <v>2022</v>
      </c>
      <c r="D658" s="402">
        <v>2021</v>
      </c>
      <c r="E658" s="342">
        <v>2020</v>
      </c>
    </row>
    <row r="659" spans="1:6" s="174" customFormat="1" x14ac:dyDescent="0.3">
      <c r="A659" s="111" t="s">
        <v>455</v>
      </c>
      <c r="B659" s="112" t="s">
        <v>29</v>
      </c>
      <c r="C659" s="403">
        <v>434502.7</v>
      </c>
      <c r="D659" s="403">
        <v>556746</v>
      </c>
      <c r="E659" s="403">
        <v>828927.62</v>
      </c>
    </row>
    <row r="660" spans="1:6" s="174" customFormat="1" x14ac:dyDescent="0.3">
      <c r="A660" s="111" t="s">
        <v>456</v>
      </c>
      <c r="B660" s="112" t="s">
        <v>29</v>
      </c>
      <c r="C660" s="403">
        <v>0</v>
      </c>
      <c r="D660" s="403">
        <v>0</v>
      </c>
      <c r="E660" s="403">
        <v>0</v>
      </c>
    </row>
    <row r="661" spans="1:6" s="174" customFormat="1" x14ac:dyDescent="0.3">
      <c r="A661" s="111" t="s">
        <v>457</v>
      </c>
      <c r="B661" s="112" t="s">
        <v>29</v>
      </c>
      <c r="C661" s="403">
        <v>-102860.77</v>
      </c>
      <c r="D661" s="403">
        <v>-223659.69</v>
      </c>
      <c r="E661" s="403">
        <v>36937.850000000064</v>
      </c>
    </row>
    <row r="662" spans="1:6" s="174" customFormat="1" x14ac:dyDescent="0.3">
      <c r="A662" s="111" t="s">
        <v>458</v>
      </c>
      <c r="B662" s="112" t="s">
        <v>29</v>
      </c>
      <c r="C662" s="403">
        <v>2258.11</v>
      </c>
      <c r="D662" s="403">
        <v>3914.81</v>
      </c>
      <c r="E662" s="403">
        <v>5275.3000000000011</v>
      </c>
    </row>
    <row r="663" spans="1:6" s="174" customFormat="1" x14ac:dyDescent="0.3">
      <c r="A663" s="111" t="s">
        <v>459</v>
      </c>
      <c r="B663" s="112" t="s">
        <v>29</v>
      </c>
      <c r="C663" s="403">
        <v>0</v>
      </c>
      <c r="D663" s="403">
        <v>0</v>
      </c>
      <c r="E663" s="403">
        <v>0</v>
      </c>
    </row>
    <row r="664" spans="1:6" s="174" customFormat="1" x14ac:dyDescent="0.3">
      <c r="A664" s="111" t="s">
        <v>460</v>
      </c>
      <c r="B664" s="112" t="s">
        <v>29</v>
      </c>
      <c r="C664" s="403">
        <v>0</v>
      </c>
      <c r="D664" s="403">
        <v>0</v>
      </c>
      <c r="E664" s="403">
        <v>0</v>
      </c>
    </row>
    <row r="665" spans="1:6" s="174" customFormat="1" x14ac:dyDescent="0.3">
      <c r="A665" s="226" t="s">
        <v>461</v>
      </c>
      <c r="B665" s="227" t="s">
        <v>219</v>
      </c>
      <c r="C665" s="404">
        <v>2</v>
      </c>
      <c r="D665" s="404">
        <v>2</v>
      </c>
      <c r="E665" s="404">
        <v>3</v>
      </c>
    </row>
    <row r="666" spans="1:6" s="174" customFormat="1" x14ac:dyDescent="0.3">
      <c r="A666" s="179"/>
      <c r="B666" s="180"/>
      <c r="C666" s="180"/>
      <c r="D666" s="180"/>
      <c r="E666" s="180"/>
      <c r="F666" s="10" t="s">
        <v>0</v>
      </c>
    </row>
    <row r="667" spans="1:6" s="174" customFormat="1" x14ac:dyDescent="0.3">
      <c r="A667" s="225" t="s">
        <v>41</v>
      </c>
      <c r="B667" s="225"/>
      <c r="C667" s="225"/>
      <c r="D667" s="225"/>
      <c r="E667" s="225"/>
      <c r="F667" s="524" t="s">
        <v>27</v>
      </c>
    </row>
    <row r="668" spans="1:6" s="174" customFormat="1" x14ac:dyDescent="0.3">
      <c r="A668" s="116" t="s">
        <v>28</v>
      </c>
      <c r="B668" s="109" t="s">
        <v>172</v>
      </c>
      <c r="C668" s="402">
        <v>2022</v>
      </c>
      <c r="D668" s="402">
        <v>2021</v>
      </c>
      <c r="E668" s="342">
        <v>2020</v>
      </c>
    </row>
    <row r="669" spans="1:6" s="174" customFormat="1" x14ac:dyDescent="0.3">
      <c r="A669" s="111" t="s">
        <v>455</v>
      </c>
      <c r="B669" s="112" t="s">
        <v>29</v>
      </c>
      <c r="C669" s="403">
        <v>754545.27045185654</v>
      </c>
      <c r="D669" s="403">
        <v>35647.849882036884</v>
      </c>
      <c r="E669" s="403">
        <v>519201.60097391024</v>
      </c>
    </row>
    <row r="670" spans="1:6" s="174" customFormat="1" x14ac:dyDescent="0.3">
      <c r="A670" s="111" t="s">
        <v>456</v>
      </c>
      <c r="B670" s="112" t="s">
        <v>29</v>
      </c>
      <c r="C670" s="403">
        <v>0</v>
      </c>
      <c r="D670" s="403">
        <v>0</v>
      </c>
      <c r="E670" s="403">
        <v>0</v>
      </c>
    </row>
    <row r="671" spans="1:6" s="174" customFormat="1" x14ac:dyDescent="0.3">
      <c r="A671" s="111" t="s">
        <v>457</v>
      </c>
      <c r="B671" s="112" t="s">
        <v>29</v>
      </c>
      <c r="C671" s="403">
        <v>288951.17231817904</v>
      </c>
      <c r="D671" s="403">
        <v>5672.6395208681697</v>
      </c>
      <c r="E671" s="403">
        <v>64832.373158934482</v>
      </c>
    </row>
    <row r="672" spans="1:6" s="174" customFormat="1" x14ac:dyDescent="0.3">
      <c r="A672" s="111" t="s">
        <v>458</v>
      </c>
      <c r="B672" s="112" t="s">
        <v>29</v>
      </c>
      <c r="C672" s="403">
        <v>0</v>
      </c>
      <c r="D672" s="403">
        <v>0</v>
      </c>
      <c r="E672" s="403">
        <v>0</v>
      </c>
    </row>
    <row r="673" spans="1:6" s="174" customFormat="1" x14ac:dyDescent="0.3">
      <c r="A673" s="111" t="s">
        <v>459</v>
      </c>
      <c r="B673" s="112" t="s">
        <v>29</v>
      </c>
      <c r="C673" s="403">
        <v>0</v>
      </c>
      <c r="D673" s="403">
        <v>2262.63</v>
      </c>
      <c r="E673" s="403">
        <v>18410.169999999998</v>
      </c>
    </row>
    <row r="674" spans="1:6" s="174" customFormat="1" x14ac:dyDescent="0.3">
      <c r="A674" s="111" t="s">
        <v>460</v>
      </c>
      <c r="B674" s="112" t="s">
        <v>29</v>
      </c>
      <c r="C674" s="403">
        <v>43342.67584772686</v>
      </c>
      <c r="D674" s="403">
        <v>0</v>
      </c>
      <c r="E674" s="403">
        <v>5503.6233632594858</v>
      </c>
    </row>
    <row r="675" spans="1:6" s="174" customFormat="1" x14ac:dyDescent="0.3">
      <c r="A675" s="226" t="s">
        <v>461</v>
      </c>
      <c r="B675" s="227" t="s">
        <v>219</v>
      </c>
      <c r="C675" s="404">
        <v>0</v>
      </c>
      <c r="D675" s="404">
        <v>0</v>
      </c>
      <c r="E675" s="404">
        <v>1</v>
      </c>
    </row>
    <row r="676" spans="1:6" s="174" customFormat="1" x14ac:dyDescent="0.3">
      <c r="A676" s="179"/>
      <c r="B676" s="180"/>
      <c r="C676" s="180"/>
      <c r="D676" s="180"/>
      <c r="E676" s="180"/>
      <c r="F676" s="10" t="s">
        <v>0</v>
      </c>
    </row>
    <row r="677" spans="1:6" s="174" customFormat="1" x14ac:dyDescent="0.3">
      <c r="A677" s="225" t="s">
        <v>477</v>
      </c>
      <c r="B677" s="225"/>
      <c r="C677" s="225"/>
      <c r="D677" s="225"/>
      <c r="E677" s="225"/>
      <c r="F677" s="524" t="s">
        <v>27</v>
      </c>
    </row>
    <row r="678" spans="1:6" s="174" customFormat="1" x14ac:dyDescent="0.3">
      <c r="A678" s="116" t="s">
        <v>28</v>
      </c>
      <c r="B678" s="109" t="s">
        <v>172</v>
      </c>
      <c r="C678" s="402">
        <v>2022</v>
      </c>
      <c r="D678" s="402">
        <v>2021</v>
      </c>
      <c r="E678" s="342">
        <v>2020</v>
      </c>
    </row>
    <row r="679" spans="1:6" s="174" customFormat="1" x14ac:dyDescent="0.3">
      <c r="A679" s="111" t="s">
        <v>455</v>
      </c>
      <c r="B679" s="112" t="s">
        <v>29</v>
      </c>
      <c r="C679" s="340" t="s">
        <v>3</v>
      </c>
      <c r="D679" s="340" t="s">
        <v>3</v>
      </c>
      <c r="E679" s="340" t="s">
        <v>3</v>
      </c>
    </row>
    <row r="680" spans="1:6" s="174" customFormat="1" x14ac:dyDescent="0.3">
      <c r="A680" s="111" t="s">
        <v>456</v>
      </c>
      <c r="B680" s="112" t="s">
        <v>29</v>
      </c>
      <c r="C680" s="340" t="s">
        <v>3</v>
      </c>
      <c r="D680" s="340" t="s">
        <v>3</v>
      </c>
      <c r="E680" s="340" t="s">
        <v>3</v>
      </c>
    </row>
    <row r="681" spans="1:6" s="174" customFormat="1" x14ac:dyDescent="0.3">
      <c r="A681" s="111" t="s">
        <v>457</v>
      </c>
      <c r="B681" s="112" t="s">
        <v>29</v>
      </c>
      <c r="C681" s="340" t="s">
        <v>3</v>
      </c>
      <c r="D681" s="340" t="s">
        <v>3</v>
      </c>
      <c r="E681" s="340" t="s">
        <v>3</v>
      </c>
    </row>
    <row r="682" spans="1:6" s="174" customFormat="1" x14ac:dyDescent="0.3">
      <c r="A682" s="111" t="s">
        <v>458</v>
      </c>
      <c r="B682" s="112" t="s">
        <v>29</v>
      </c>
      <c r="C682" s="340" t="s">
        <v>3</v>
      </c>
      <c r="D682" s="340" t="s">
        <v>3</v>
      </c>
      <c r="E682" s="340" t="s">
        <v>3</v>
      </c>
    </row>
    <row r="683" spans="1:6" s="175" customFormat="1" x14ac:dyDescent="0.3">
      <c r="A683" s="111" t="s">
        <v>459</v>
      </c>
      <c r="B683" s="112" t="s">
        <v>29</v>
      </c>
      <c r="C683" s="340" t="s">
        <v>3</v>
      </c>
      <c r="D683" s="340" t="s">
        <v>3</v>
      </c>
      <c r="E683" s="340" t="s">
        <v>3</v>
      </c>
    </row>
    <row r="684" spans="1:6" s="175" customFormat="1" x14ac:dyDescent="0.3">
      <c r="A684" s="111" t="s">
        <v>460</v>
      </c>
      <c r="B684" s="112" t="s">
        <v>29</v>
      </c>
      <c r="C684" s="340" t="s">
        <v>3</v>
      </c>
      <c r="D684" s="340" t="s">
        <v>3</v>
      </c>
      <c r="E684" s="340" t="s">
        <v>3</v>
      </c>
    </row>
    <row r="685" spans="1:6" s="175" customFormat="1" x14ac:dyDescent="0.3">
      <c r="A685" s="226" t="s">
        <v>461</v>
      </c>
      <c r="B685" s="227" t="s">
        <v>219</v>
      </c>
      <c r="C685" s="341" t="s">
        <v>3</v>
      </c>
      <c r="D685" s="341" t="s">
        <v>3</v>
      </c>
      <c r="E685" s="341" t="s">
        <v>3</v>
      </c>
    </row>
    <row r="686" spans="1:6" s="4" customFormat="1" x14ac:dyDescent="0.3">
      <c r="A686" s="104"/>
      <c r="B686" s="87"/>
      <c r="C686" s="87"/>
      <c r="D686" s="107"/>
      <c r="E686" s="107"/>
      <c r="F686" s="96"/>
    </row>
    <row r="687" spans="1:6" s="4" customFormat="1" x14ac:dyDescent="0.3">
      <c r="A687" s="104"/>
      <c r="B687" s="87"/>
      <c r="C687" s="107"/>
      <c r="D687" s="107"/>
      <c r="E687" s="108"/>
      <c r="F687" s="96"/>
    </row>
    <row r="688" spans="1:6" s="4" customFormat="1" ht="12.75" customHeight="1" x14ac:dyDescent="0.3">
      <c r="A688" s="279" t="s">
        <v>478</v>
      </c>
      <c r="B688" s="5"/>
      <c r="C688" s="6"/>
      <c r="D688" s="6"/>
      <c r="E688" s="6"/>
      <c r="F688" s="8"/>
    </row>
    <row r="689" spans="1:6" s="4" customFormat="1" ht="15" x14ac:dyDescent="0.3">
      <c r="A689" s="9" t="s">
        <v>479</v>
      </c>
      <c r="B689" s="5"/>
      <c r="C689" s="5"/>
      <c r="D689" s="6"/>
      <c r="E689" s="6"/>
      <c r="F689" s="10" t="s">
        <v>0</v>
      </c>
    </row>
    <row r="690" spans="1:6" s="4" customFormat="1" x14ac:dyDescent="0.3">
      <c r="A690" s="523" t="s">
        <v>480</v>
      </c>
      <c r="B690" s="519" t="s">
        <v>172</v>
      </c>
      <c r="C690" s="522">
        <v>2023</v>
      </c>
      <c r="D690" s="522">
        <v>2022</v>
      </c>
      <c r="E690" s="524">
        <v>2021</v>
      </c>
      <c r="F690" s="524" t="s">
        <v>42</v>
      </c>
    </row>
    <row r="691" spans="1:6" s="4" customFormat="1" x14ac:dyDescent="0.3">
      <c r="A691" s="229" t="s">
        <v>481</v>
      </c>
      <c r="B691" s="187" t="s">
        <v>43</v>
      </c>
      <c r="C691" s="412">
        <v>11546107.1</v>
      </c>
      <c r="D691" s="412">
        <f>+SUM(D692:D700)</f>
        <v>7793117.5900000008</v>
      </c>
      <c r="E691" s="188">
        <f>+SUM(E692:E700)</f>
        <v>6909545.9399999995</v>
      </c>
      <c r="F691" s="230"/>
    </row>
    <row r="692" spans="1:6" s="4" customFormat="1" x14ac:dyDescent="0.3">
      <c r="A692" s="189" t="s">
        <v>482</v>
      </c>
      <c r="B692" s="231" t="s">
        <v>43</v>
      </c>
      <c r="C692" s="413">
        <v>79104.05</v>
      </c>
      <c r="D692" s="413">
        <v>51937.2</v>
      </c>
      <c r="E692" s="232">
        <v>205400.82</v>
      </c>
      <c r="F692" s="234"/>
    </row>
    <row r="693" spans="1:6" s="4" customFormat="1" x14ac:dyDescent="0.3">
      <c r="A693" s="192" t="s">
        <v>483</v>
      </c>
      <c r="B693" s="235" t="s">
        <v>43</v>
      </c>
      <c r="C693" s="413">
        <v>5725597.3300000001</v>
      </c>
      <c r="D693" s="413">
        <v>4679315.49</v>
      </c>
      <c r="E693" s="232">
        <v>4473439.09</v>
      </c>
      <c r="F693" s="234"/>
    </row>
    <row r="694" spans="1:6" s="4" customFormat="1" x14ac:dyDescent="0.3">
      <c r="A694" s="192" t="s">
        <v>484</v>
      </c>
      <c r="B694" s="235" t="s">
        <v>43</v>
      </c>
      <c r="C694" s="413">
        <v>5484010.0499999998</v>
      </c>
      <c r="D694" s="413">
        <v>2875034.73</v>
      </c>
      <c r="E694" s="232">
        <v>1973892.19</v>
      </c>
      <c r="F694" s="234"/>
    </row>
    <row r="695" spans="1:6" s="4" customFormat="1" x14ac:dyDescent="0.3">
      <c r="A695" s="192" t="s">
        <v>485</v>
      </c>
      <c r="B695" s="235" t="s">
        <v>43</v>
      </c>
      <c r="C695" s="413">
        <v>2387.4299999999998</v>
      </c>
      <c r="D695" s="413">
        <v>115.28</v>
      </c>
      <c r="E695" s="232">
        <v>2215.9699999999998</v>
      </c>
      <c r="F695" s="234"/>
    </row>
    <row r="696" spans="1:6" s="4" customFormat="1" x14ac:dyDescent="0.3">
      <c r="A696" s="192" t="s">
        <v>486</v>
      </c>
      <c r="B696" s="235" t="s">
        <v>43</v>
      </c>
      <c r="C696" s="413">
        <v>5702.55</v>
      </c>
      <c r="D696" s="413">
        <v>5786.44</v>
      </c>
      <c r="E696" s="232">
        <v>2792.31</v>
      </c>
      <c r="F696" s="234"/>
    </row>
    <row r="697" spans="1:6" s="4" customFormat="1" x14ac:dyDescent="0.3">
      <c r="A697" s="192" t="s">
        <v>487</v>
      </c>
      <c r="B697" s="235" t="s">
        <v>43</v>
      </c>
      <c r="C697" s="413">
        <v>12880.17</v>
      </c>
      <c r="D697" s="413">
        <v>1820.61</v>
      </c>
      <c r="E697" s="232">
        <v>37550.1</v>
      </c>
      <c r="F697" s="234"/>
    </row>
    <row r="698" spans="1:6" s="4" customFormat="1" x14ac:dyDescent="0.3">
      <c r="A698" s="192" t="s">
        <v>488</v>
      </c>
      <c r="B698" s="235" t="s">
        <v>43</v>
      </c>
      <c r="C698" s="413">
        <v>235880.15</v>
      </c>
      <c r="D698" s="413">
        <v>178879.29</v>
      </c>
      <c r="E698" s="232">
        <v>213874.61</v>
      </c>
      <c r="F698" s="234"/>
    </row>
    <row r="699" spans="1:6" s="4" customFormat="1" x14ac:dyDescent="0.3">
      <c r="A699" s="237" t="s">
        <v>489</v>
      </c>
      <c r="B699" s="238" t="s">
        <v>43</v>
      </c>
      <c r="C699" s="414">
        <v>75.11</v>
      </c>
      <c r="D699" s="414">
        <v>28.67</v>
      </c>
      <c r="E699" s="239">
        <v>72.989999999999995</v>
      </c>
      <c r="F699" s="234"/>
    </row>
    <row r="700" spans="1:6" s="4" customFormat="1" x14ac:dyDescent="0.3">
      <c r="A700" s="471" t="s">
        <v>490</v>
      </c>
      <c r="B700" s="472" t="s">
        <v>43</v>
      </c>
      <c r="C700" s="455">
        <v>470.26</v>
      </c>
      <c r="D700" s="455">
        <v>199.88</v>
      </c>
      <c r="E700" s="454">
        <v>307.86</v>
      </c>
      <c r="F700" s="234"/>
    </row>
    <row r="701" spans="1:6" s="4" customFormat="1" x14ac:dyDescent="0.3">
      <c r="A701" s="527" t="s">
        <v>491</v>
      </c>
      <c r="B701" s="528" t="s">
        <v>43</v>
      </c>
      <c r="C701" s="529">
        <v>11359176.48</v>
      </c>
      <c r="D701" s="529">
        <f>+SUM(D702:D703)</f>
        <v>9933587.75</v>
      </c>
      <c r="E701" s="530">
        <f>+SUM(E702:E703)</f>
        <v>8088261.21</v>
      </c>
      <c r="F701" s="234"/>
    </row>
    <row r="702" spans="1:6" s="4" customFormat="1" x14ac:dyDescent="0.3">
      <c r="A702" s="189" t="s">
        <v>492</v>
      </c>
      <c r="B702" s="231" t="s">
        <v>43</v>
      </c>
      <c r="C702" s="413">
        <v>6408985.8700000001</v>
      </c>
      <c r="D702" s="413">
        <v>4720860.34</v>
      </c>
      <c r="E702" s="232">
        <v>2400368.0099999998</v>
      </c>
      <c r="F702" s="234"/>
    </row>
    <row r="703" spans="1:6" s="4" customFormat="1" x14ac:dyDescent="0.3">
      <c r="A703" s="253" t="s">
        <v>493</v>
      </c>
      <c r="B703" s="259" t="s">
        <v>43</v>
      </c>
      <c r="C703" s="438">
        <v>4950190.6100000003</v>
      </c>
      <c r="D703" s="438">
        <v>5212727.41</v>
      </c>
      <c r="E703" s="435">
        <v>5687893.2000000002</v>
      </c>
      <c r="F703" s="234"/>
    </row>
    <row r="704" spans="1:6" s="4" customFormat="1" ht="27.75" customHeight="1" x14ac:dyDescent="0.3">
      <c r="A704" s="672" t="s">
        <v>494</v>
      </c>
      <c r="B704" s="672"/>
      <c r="C704" s="672"/>
      <c r="D704" s="672"/>
      <c r="E704" s="672"/>
      <c r="F704" s="672"/>
    </row>
    <row r="705" spans="1:7" s="4" customFormat="1" x14ac:dyDescent="0.3">
      <c r="A705" s="118"/>
      <c r="B705" s="118"/>
      <c r="C705" s="119"/>
      <c r="D705" s="119"/>
      <c r="E705" s="119"/>
      <c r="F705" s="118"/>
    </row>
    <row r="706" spans="1:7" s="4" customFormat="1" x14ac:dyDescent="0.3">
      <c r="A706" s="120"/>
      <c r="B706" s="120"/>
      <c r="C706" s="120"/>
      <c r="D706" s="121"/>
      <c r="E706" s="121"/>
      <c r="F706" s="10" t="s">
        <v>0</v>
      </c>
    </row>
    <row r="707" spans="1:7" s="4" customFormat="1" x14ac:dyDescent="0.3">
      <c r="A707" s="523" t="s">
        <v>495</v>
      </c>
      <c r="B707" s="519" t="s">
        <v>172</v>
      </c>
      <c r="C707" s="522">
        <v>2023</v>
      </c>
      <c r="D707" s="522">
        <v>2022</v>
      </c>
      <c r="E707" s="524">
        <v>2021</v>
      </c>
      <c r="F707" s="524" t="s">
        <v>44</v>
      </c>
    </row>
    <row r="708" spans="1:7" s="4" customFormat="1" x14ac:dyDescent="0.3">
      <c r="A708" s="473" t="s">
        <v>496</v>
      </c>
      <c r="B708" s="474" t="s">
        <v>4</v>
      </c>
      <c r="C708" s="475">
        <f>+C701/(C691+C701)</f>
        <v>0.49591948688722592</v>
      </c>
      <c r="D708" s="475">
        <v>0.56037416764552594</v>
      </c>
      <c r="E708" s="476">
        <v>0.53929625371933132</v>
      </c>
      <c r="F708" s="73"/>
    </row>
    <row r="709" spans="1:7" s="4" customFormat="1" x14ac:dyDescent="0.3">
      <c r="A709" s="473" t="s">
        <v>497</v>
      </c>
      <c r="B709" s="474" t="s">
        <v>4</v>
      </c>
      <c r="C709" s="475">
        <f>(C702+C703)/(C692+C702+C703)</f>
        <v>0.9930842708576233</v>
      </c>
      <c r="D709" s="475">
        <v>0.994798751166307</v>
      </c>
      <c r="E709" s="476">
        <v>0.97523400166813878</v>
      </c>
      <c r="F709" s="73"/>
    </row>
    <row r="710" spans="1:7" s="4" customFormat="1" x14ac:dyDescent="0.3">
      <c r="A710" s="97"/>
      <c r="B710" s="92"/>
      <c r="C710" s="122"/>
      <c r="D710" s="122"/>
      <c r="E710" s="122"/>
      <c r="F710" s="73"/>
    </row>
    <row r="711" spans="1:7" s="4" customFormat="1" ht="15" customHeight="1" x14ac:dyDescent="0.3">
      <c r="A711" s="123"/>
      <c r="B711" s="2"/>
      <c r="C711" s="3"/>
      <c r="D711" s="3"/>
      <c r="E711" s="3"/>
      <c r="F711" s="1"/>
    </row>
    <row r="712" spans="1:7" x14ac:dyDescent="0.3">
      <c r="A712" s="124" t="s">
        <v>498</v>
      </c>
      <c r="B712" s="125"/>
      <c r="C712" s="125"/>
      <c r="D712" s="126"/>
      <c r="E712" s="126"/>
      <c r="F712" s="127" t="s">
        <v>0</v>
      </c>
    </row>
    <row r="713" spans="1:7" ht="15" x14ac:dyDescent="0.3">
      <c r="A713" s="531" t="s">
        <v>499</v>
      </c>
      <c r="B713" s="519" t="s">
        <v>172</v>
      </c>
      <c r="C713" s="522">
        <v>2023</v>
      </c>
      <c r="D713" s="522">
        <v>2022</v>
      </c>
      <c r="E713" s="532">
        <v>2021</v>
      </c>
      <c r="F713" s="532" t="s">
        <v>45</v>
      </c>
    </row>
    <row r="714" spans="1:7" x14ac:dyDescent="0.3">
      <c r="A714" s="229" t="s">
        <v>500</v>
      </c>
      <c r="B714" s="240" t="s">
        <v>8</v>
      </c>
      <c r="C714" s="562">
        <v>28510443.492603496</v>
      </c>
      <c r="D714" s="562">
        <v>27139449.298844475</v>
      </c>
      <c r="E714" s="562">
        <v>26553890.456039935</v>
      </c>
      <c r="F714" s="241"/>
      <c r="G714" s="181"/>
    </row>
    <row r="715" spans="1:7" x14ac:dyDescent="0.3">
      <c r="A715" s="242" t="s">
        <v>501</v>
      </c>
      <c r="B715" s="243" t="s">
        <v>8</v>
      </c>
      <c r="C715" s="563">
        <v>21530285.093783762</v>
      </c>
      <c r="D715" s="563">
        <v>19985004.270512365</v>
      </c>
      <c r="E715" s="563">
        <v>18696974.13253282</v>
      </c>
      <c r="F715" s="244"/>
    </row>
    <row r="716" spans="1:7" x14ac:dyDescent="0.3">
      <c r="A716" s="242" t="s">
        <v>502</v>
      </c>
      <c r="B716" s="243" t="s">
        <v>8</v>
      </c>
      <c r="C716" s="563">
        <v>5753677.7305259947</v>
      </c>
      <c r="D716" s="563">
        <v>5688366.7362403413</v>
      </c>
      <c r="E716" s="563">
        <v>6144430.752012603</v>
      </c>
      <c r="F716" s="241"/>
    </row>
    <row r="717" spans="1:7" x14ac:dyDescent="0.3">
      <c r="A717" s="242" t="s">
        <v>503</v>
      </c>
      <c r="B717" s="243" t="s">
        <v>8</v>
      </c>
      <c r="C717" s="563">
        <v>955921.58032379311</v>
      </c>
      <c r="D717" s="563">
        <v>1124416.8724636352</v>
      </c>
      <c r="E717" s="563">
        <v>1396493.1174942255</v>
      </c>
      <c r="F717" s="241"/>
    </row>
    <row r="718" spans="1:7" x14ac:dyDescent="0.3">
      <c r="A718" s="242" t="s">
        <v>46</v>
      </c>
      <c r="B718" s="243" t="s">
        <v>8</v>
      </c>
      <c r="C718" s="563">
        <v>164613.79231875599</v>
      </c>
      <c r="D718" s="563">
        <v>240391.05521640001</v>
      </c>
      <c r="E718" s="563">
        <v>228813.27380999998</v>
      </c>
      <c r="F718" s="241"/>
    </row>
    <row r="719" spans="1:7" x14ac:dyDescent="0.3">
      <c r="A719" s="242" t="s">
        <v>504</v>
      </c>
      <c r="B719" s="243" t="s">
        <v>8</v>
      </c>
      <c r="C719" s="563">
        <v>41811.496225116702</v>
      </c>
      <c r="D719" s="563">
        <v>49867.424698535993</v>
      </c>
      <c r="E719" s="563">
        <v>48962.212372409864</v>
      </c>
      <c r="F719" s="241"/>
    </row>
    <row r="720" spans="1:7" x14ac:dyDescent="0.3">
      <c r="A720" s="242" t="s">
        <v>505</v>
      </c>
      <c r="B720" s="243" t="s">
        <v>8</v>
      </c>
      <c r="C720" s="563">
        <v>37408.112542759511</v>
      </c>
      <c r="D720" s="563">
        <v>30997.677747954011</v>
      </c>
      <c r="E720" s="563">
        <v>22803.992399774201</v>
      </c>
      <c r="F720" s="241"/>
    </row>
    <row r="721" spans="1:6" x14ac:dyDescent="0.3">
      <c r="A721" s="242" t="s">
        <v>506</v>
      </c>
      <c r="B721" s="243" t="s">
        <v>8</v>
      </c>
      <c r="C721" s="563">
        <v>18494.16</v>
      </c>
      <c r="D721" s="563">
        <v>12969.996000000001</v>
      </c>
      <c r="E721" s="563">
        <v>6396.24</v>
      </c>
      <c r="F721" s="241"/>
    </row>
    <row r="722" spans="1:6" x14ac:dyDescent="0.3">
      <c r="A722" s="242" t="s">
        <v>507</v>
      </c>
      <c r="B722" s="243" t="s">
        <v>8</v>
      </c>
      <c r="C722" s="563">
        <v>6477.8217689297944</v>
      </c>
      <c r="D722" s="563">
        <v>6102.8407669473218</v>
      </c>
      <c r="E722" s="563">
        <v>6861.3121567639364</v>
      </c>
      <c r="F722" s="241"/>
    </row>
    <row r="723" spans="1:6" ht="15" x14ac:dyDescent="0.3">
      <c r="A723" s="242" t="s">
        <v>508</v>
      </c>
      <c r="B723" s="243" t="s">
        <v>8</v>
      </c>
      <c r="C723" s="563">
        <v>1359.5904000000003</v>
      </c>
      <c r="D723" s="563">
        <v>1060.2020000000002</v>
      </c>
      <c r="E723" s="563">
        <v>0</v>
      </c>
      <c r="F723" s="241"/>
    </row>
    <row r="724" spans="1:6" x14ac:dyDescent="0.3">
      <c r="A724" s="242" t="s">
        <v>509</v>
      </c>
      <c r="B724" s="243" t="s">
        <v>8</v>
      </c>
      <c r="C724" s="563">
        <v>314.99843531456816</v>
      </c>
      <c r="D724" s="563">
        <v>193.10691922559053</v>
      </c>
      <c r="E724" s="563">
        <v>2076.3069822701518</v>
      </c>
      <c r="F724" s="241"/>
    </row>
    <row r="725" spans="1:6" x14ac:dyDescent="0.3">
      <c r="A725" s="242" t="s">
        <v>510</v>
      </c>
      <c r="B725" s="243" t="s">
        <v>8</v>
      </c>
      <c r="C725" s="563">
        <v>79.116279069767444</v>
      </c>
      <c r="D725" s="563">
        <v>79.116279069767444</v>
      </c>
      <c r="E725" s="563">
        <v>79.116279069767444</v>
      </c>
      <c r="F725" s="241"/>
    </row>
    <row r="726" spans="1:6" x14ac:dyDescent="0.3">
      <c r="A726" s="245" t="s">
        <v>511</v>
      </c>
      <c r="B726" s="246"/>
      <c r="C726" s="246"/>
      <c r="D726" s="246"/>
      <c r="E726" s="564"/>
      <c r="F726" s="241"/>
    </row>
    <row r="727" spans="1:6" x14ac:dyDescent="0.3">
      <c r="A727" s="247" t="s">
        <v>501</v>
      </c>
      <c r="B727" s="246" t="s">
        <v>47</v>
      </c>
      <c r="C727" s="564">
        <v>5980.6347482732663</v>
      </c>
      <c r="D727" s="564">
        <v>5551.3900751423234</v>
      </c>
      <c r="E727" s="564">
        <v>5193.6039257035618</v>
      </c>
      <c r="F727" s="248"/>
    </row>
    <row r="728" spans="1:6" x14ac:dyDescent="0.3">
      <c r="A728" s="192" t="s">
        <v>512</v>
      </c>
      <c r="B728" s="243" t="s">
        <v>47</v>
      </c>
      <c r="C728" s="563">
        <v>4919.2416630732669</v>
      </c>
      <c r="D728" s="563">
        <v>4480.6960193423229</v>
      </c>
      <c r="E728" s="563">
        <v>4151.795221003561</v>
      </c>
      <c r="F728" s="244"/>
    </row>
    <row r="729" spans="1:6" x14ac:dyDescent="0.3">
      <c r="A729" s="276" t="s">
        <v>513</v>
      </c>
      <c r="B729" s="243" t="s">
        <v>47</v>
      </c>
      <c r="C729" s="563">
        <v>662.29862520000006</v>
      </c>
      <c r="D729" s="563">
        <v>668.17426999999998</v>
      </c>
      <c r="E729" s="563">
        <v>651.09131960000002</v>
      </c>
      <c r="F729" s="249"/>
    </row>
    <row r="730" spans="1:6" x14ac:dyDescent="0.3">
      <c r="A730" s="276" t="s">
        <v>514</v>
      </c>
      <c r="B730" s="243" t="s">
        <v>47</v>
      </c>
      <c r="C730" s="563">
        <v>354.61</v>
      </c>
      <c r="D730" s="563">
        <v>351.238</v>
      </c>
      <c r="E730" s="563">
        <v>345.69900000000001</v>
      </c>
      <c r="F730" s="244"/>
    </row>
    <row r="731" spans="1:6" x14ac:dyDescent="0.3">
      <c r="A731" s="276" t="s">
        <v>515</v>
      </c>
      <c r="B731" s="243" t="s">
        <v>47</v>
      </c>
      <c r="C731" s="563">
        <v>36.600995000000005</v>
      </c>
      <c r="D731" s="563">
        <v>44.396252999999994</v>
      </c>
      <c r="E731" s="563">
        <v>39.949921000000003</v>
      </c>
      <c r="F731" s="244"/>
    </row>
    <row r="732" spans="1:6" ht="15" x14ac:dyDescent="0.3">
      <c r="A732" s="192" t="s">
        <v>516</v>
      </c>
      <c r="B732" s="417" t="s">
        <v>47</v>
      </c>
      <c r="C732" s="563">
        <v>0.13978399999999996</v>
      </c>
      <c r="D732" s="563">
        <v>8.738499999999999E-2</v>
      </c>
      <c r="E732" s="563">
        <v>0</v>
      </c>
      <c r="F732" s="234"/>
    </row>
    <row r="733" spans="1:6" x14ac:dyDescent="0.3">
      <c r="A733" s="276" t="s">
        <v>517</v>
      </c>
      <c r="B733" s="243" t="s">
        <v>47</v>
      </c>
      <c r="C733" s="563">
        <v>10.164382</v>
      </c>
      <c r="D733" s="563">
        <v>9.0801548000000007</v>
      </c>
      <c r="E733" s="563">
        <v>7.0777611</v>
      </c>
      <c r="F733" s="244"/>
    </row>
    <row r="734" spans="1:6" x14ac:dyDescent="0.3">
      <c r="A734" s="250" t="s">
        <v>518</v>
      </c>
      <c r="B734" s="243" t="s">
        <v>47</v>
      </c>
      <c r="C734" s="563">
        <v>2.4207010000000002</v>
      </c>
      <c r="D734" s="563">
        <v>2.2820070000000001</v>
      </c>
      <c r="E734" s="563">
        <v>2.0092969999999997</v>
      </c>
      <c r="F734" s="244"/>
    </row>
    <row r="735" spans="1:6" x14ac:dyDescent="0.3">
      <c r="A735" s="247" t="s">
        <v>502</v>
      </c>
      <c r="B735" s="246" t="s">
        <v>525</v>
      </c>
      <c r="C735" s="564">
        <v>161703.20066160004</v>
      </c>
      <c r="D735" s="564">
        <v>159740.09624000001</v>
      </c>
      <c r="E735" s="564">
        <v>172289.23087540001</v>
      </c>
      <c r="F735" s="241"/>
    </row>
    <row r="736" spans="1:6" x14ac:dyDescent="0.3">
      <c r="A736" s="192" t="s">
        <v>519</v>
      </c>
      <c r="B736" s="243" t="s">
        <v>525</v>
      </c>
      <c r="C736" s="563">
        <v>86027.639050000013</v>
      </c>
      <c r="D736" s="563">
        <v>85122.156069999997</v>
      </c>
      <c r="E736" s="563">
        <v>89789.482715400009</v>
      </c>
      <c r="F736" s="241"/>
    </row>
    <row r="737" spans="1:6" x14ac:dyDescent="0.3">
      <c r="A737" s="192" t="s">
        <v>520</v>
      </c>
      <c r="B737" s="243" t="s">
        <v>525</v>
      </c>
      <c r="C737" s="563">
        <v>39957.899560000005</v>
      </c>
      <c r="D737" s="563">
        <v>37361.878710000005</v>
      </c>
      <c r="E737" s="563">
        <v>46043.015620000006</v>
      </c>
      <c r="F737" s="241"/>
    </row>
    <row r="738" spans="1:6" x14ac:dyDescent="0.3">
      <c r="A738" s="276" t="s">
        <v>521</v>
      </c>
      <c r="B738" s="243" t="s">
        <v>525</v>
      </c>
      <c r="C738" s="563">
        <v>18879.866289999998</v>
      </c>
      <c r="D738" s="563">
        <v>19799.61246</v>
      </c>
      <c r="E738" s="563">
        <v>18729.124369999998</v>
      </c>
      <c r="F738" s="241"/>
    </row>
    <row r="739" spans="1:6" x14ac:dyDescent="0.3">
      <c r="A739" s="276" t="s">
        <v>522</v>
      </c>
      <c r="B739" s="243" t="s">
        <v>525</v>
      </c>
      <c r="C739" s="563">
        <v>14080.778559999999</v>
      </c>
      <c r="D739" s="563">
        <v>14365.137500000003</v>
      </c>
      <c r="E739" s="563">
        <v>14196.834140000003</v>
      </c>
      <c r="F739" s="241"/>
    </row>
    <row r="740" spans="1:6" x14ac:dyDescent="0.3">
      <c r="A740" s="276" t="s">
        <v>523</v>
      </c>
      <c r="B740" s="243" t="s">
        <v>525</v>
      </c>
      <c r="C740" s="563">
        <v>2502.5311516000002</v>
      </c>
      <c r="D740" s="563">
        <v>2996.7778899999998</v>
      </c>
      <c r="E740" s="563">
        <v>3341.3736799999997</v>
      </c>
      <c r="F740" s="241"/>
    </row>
    <row r="741" spans="1:6" x14ac:dyDescent="0.3">
      <c r="A741" s="276" t="s">
        <v>524</v>
      </c>
      <c r="B741" s="243" t="s">
        <v>525</v>
      </c>
      <c r="C741" s="563">
        <v>254.48604999999998</v>
      </c>
      <c r="D741" s="563">
        <v>94.533609999999996</v>
      </c>
      <c r="E741" s="563">
        <v>189.40035</v>
      </c>
      <c r="F741" s="241"/>
    </row>
    <row r="742" spans="1:6" ht="15" x14ac:dyDescent="0.3">
      <c r="A742" s="429" t="s">
        <v>503</v>
      </c>
      <c r="B742" s="246" t="s">
        <v>532</v>
      </c>
      <c r="C742" s="564">
        <v>27878.981124258822</v>
      </c>
      <c r="D742" s="564">
        <v>32791.52891205882</v>
      </c>
      <c r="E742" s="564">
        <v>40730.106957199998</v>
      </c>
      <c r="F742" s="241"/>
    </row>
    <row r="743" spans="1:6" ht="15" x14ac:dyDescent="0.3">
      <c r="A743" s="276" t="s">
        <v>526</v>
      </c>
      <c r="B743" s="243" t="s">
        <v>533</v>
      </c>
      <c r="C743" s="563">
        <v>23593.020727200001</v>
      </c>
      <c r="D743" s="563">
        <v>27983.564265000001</v>
      </c>
      <c r="E743" s="563">
        <v>35145.689707199999</v>
      </c>
      <c r="F743" s="241"/>
    </row>
    <row r="744" spans="1:6" ht="15" x14ac:dyDescent="0.3">
      <c r="A744" s="276" t="s">
        <v>527</v>
      </c>
      <c r="B744" s="243" t="s">
        <v>533</v>
      </c>
      <c r="C744" s="563">
        <v>4078.5978382352941</v>
      </c>
      <c r="D744" s="563">
        <v>4591.0081029411758</v>
      </c>
      <c r="E744" s="563">
        <v>5344.4851764705882</v>
      </c>
      <c r="F744" s="241"/>
    </row>
    <row r="745" spans="1:6" ht="15" x14ac:dyDescent="0.3">
      <c r="A745" s="276" t="s">
        <v>528</v>
      </c>
      <c r="B745" s="243" t="s">
        <v>533</v>
      </c>
      <c r="C745" s="563">
        <v>191.601</v>
      </c>
      <c r="D745" s="563">
        <v>198.43</v>
      </c>
      <c r="E745" s="563">
        <v>217.73400000000001</v>
      </c>
      <c r="F745" s="241"/>
    </row>
    <row r="746" spans="1:6" ht="15" x14ac:dyDescent="0.3">
      <c r="A746" s="276" t="s">
        <v>529</v>
      </c>
      <c r="B746" s="243" t="s">
        <v>533</v>
      </c>
      <c r="C746" s="563">
        <v>15.761558823529411</v>
      </c>
      <c r="D746" s="563">
        <v>18.52654411764706</v>
      </c>
      <c r="E746" s="563">
        <v>22.198073529411761</v>
      </c>
      <c r="F746" s="241"/>
    </row>
    <row r="747" spans="1:6" x14ac:dyDescent="0.3">
      <c r="A747" s="429" t="s">
        <v>46</v>
      </c>
      <c r="B747" s="246" t="s">
        <v>525</v>
      </c>
      <c r="C747" s="564">
        <v>4433.2534100000003</v>
      </c>
      <c r="D747" s="564">
        <v>6474.0290000000005</v>
      </c>
      <c r="E747" s="564">
        <v>6162.2250000000004</v>
      </c>
      <c r="F747" s="241"/>
    </row>
    <row r="748" spans="1:6" x14ac:dyDescent="0.3">
      <c r="A748" s="276" t="s">
        <v>530</v>
      </c>
      <c r="B748" s="243" t="s">
        <v>525</v>
      </c>
      <c r="C748" s="563">
        <v>4151.4344099999998</v>
      </c>
      <c r="D748" s="563">
        <v>6474.0290000000005</v>
      </c>
      <c r="E748" s="563">
        <v>6162.2250000000004</v>
      </c>
      <c r="F748" s="241"/>
    </row>
    <row r="749" spans="1:6" x14ac:dyDescent="0.3">
      <c r="A749" s="276" t="s">
        <v>531</v>
      </c>
      <c r="B749" s="243" t="s">
        <v>525</v>
      </c>
      <c r="C749" s="563">
        <v>281.81900000000002</v>
      </c>
      <c r="D749" s="563">
        <v>0</v>
      </c>
      <c r="E749" s="563">
        <v>0</v>
      </c>
      <c r="F749" s="241"/>
    </row>
    <row r="750" spans="1:6" x14ac:dyDescent="0.3">
      <c r="A750" s="429" t="s">
        <v>505</v>
      </c>
      <c r="B750" s="246" t="s">
        <v>525</v>
      </c>
      <c r="C750" s="564">
        <v>1170.9040300000001</v>
      </c>
      <c r="D750" s="564">
        <v>970.29788990000009</v>
      </c>
      <c r="E750" s="564">
        <v>719.06468000000007</v>
      </c>
      <c r="F750" s="241"/>
    </row>
    <row r="751" spans="1:6" x14ac:dyDescent="0.3">
      <c r="A751" s="276" t="s">
        <v>534</v>
      </c>
      <c r="B751" s="243" t="s">
        <v>525</v>
      </c>
      <c r="C751" s="563">
        <v>1170.9040300000001</v>
      </c>
      <c r="D751" s="563">
        <v>970.29788990000009</v>
      </c>
      <c r="E751" s="563">
        <v>719.06468000000007</v>
      </c>
      <c r="F751" s="421"/>
    </row>
    <row r="752" spans="1:6" x14ac:dyDescent="0.3">
      <c r="A752" s="429" t="s">
        <v>509</v>
      </c>
      <c r="B752" s="246" t="s">
        <v>43</v>
      </c>
      <c r="C752" s="564">
        <v>7.6670999999999996</v>
      </c>
      <c r="D752" s="564">
        <v>4.7</v>
      </c>
      <c r="E752" s="564">
        <v>50.598999999999997</v>
      </c>
      <c r="F752" s="241"/>
    </row>
    <row r="753" spans="1:6" x14ac:dyDescent="0.3">
      <c r="A753" s="276" t="s">
        <v>535</v>
      </c>
      <c r="B753" s="243" t="s">
        <v>43</v>
      </c>
      <c r="C753" s="563">
        <v>7.6670999999999996</v>
      </c>
      <c r="D753" s="563">
        <v>4.7</v>
      </c>
      <c r="E753" s="563">
        <v>50.598999999999997</v>
      </c>
      <c r="F753" s="241"/>
    </row>
    <row r="754" spans="1:6" x14ac:dyDescent="0.3">
      <c r="A754" s="429" t="s">
        <v>507</v>
      </c>
      <c r="B754" s="246" t="s">
        <v>525</v>
      </c>
      <c r="C754" s="564">
        <v>270.49662000000001</v>
      </c>
      <c r="D754" s="564">
        <v>254.83841000000001</v>
      </c>
      <c r="E754" s="564">
        <v>284.80805000000004</v>
      </c>
      <c r="F754" s="241"/>
    </row>
    <row r="755" spans="1:6" x14ac:dyDescent="0.3">
      <c r="A755" s="276" t="s">
        <v>536</v>
      </c>
      <c r="B755" s="243" t="s">
        <v>525</v>
      </c>
      <c r="C755" s="563">
        <v>229.98241999999999</v>
      </c>
      <c r="D755" s="563">
        <v>222.1046</v>
      </c>
      <c r="E755" s="563">
        <v>264.05081000000001</v>
      </c>
      <c r="F755" s="241"/>
    </row>
    <row r="756" spans="1:6" x14ac:dyDescent="0.3">
      <c r="A756" s="276" t="s">
        <v>537</v>
      </c>
      <c r="B756" s="243" t="s">
        <v>525</v>
      </c>
      <c r="C756" s="563">
        <v>40.514200000000002</v>
      </c>
      <c r="D756" s="563">
        <v>32.733809999999998</v>
      </c>
      <c r="E756" s="563">
        <v>20.757240000000003</v>
      </c>
      <c r="F756" s="244"/>
    </row>
    <row r="757" spans="1:6" x14ac:dyDescent="0.3">
      <c r="A757" s="429" t="s">
        <v>504</v>
      </c>
      <c r="B757" s="246" t="s">
        <v>48</v>
      </c>
      <c r="C757" s="564">
        <v>10007.201876000099</v>
      </c>
      <c r="D757" s="564">
        <v>11931.673677983601</v>
      </c>
      <c r="E757" s="564">
        <v>11715.428511186799</v>
      </c>
      <c r="F757" s="244"/>
    </row>
    <row r="758" spans="1:6" x14ac:dyDescent="0.3">
      <c r="A758" s="427" t="s">
        <v>538</v>
      </c>
      <c r="B758" s="243" t="s">
        <v>48</v>
      </c>
      <c r="C758" s="563">
        <v>9988.3018760000996</v>
      </c>
      <c r="D758" s="563">
        <v>11912.773677983601</v>
      </c>
      <c r="E758" s="563">
        <v>11696.5285111868</v>
      </c>
      <c r="F758" s="244"/>
    </row>
    <row r="759" spans="1:6" x14ac:dyDescent="0.3">
      <c r="A759" s="427" t="s">
        <v>539</v>
      </c>
      <c r="B759" s="243" t="s">
        <v>48</v>
      </c>
      <c r="C759" s="563">
        <v>18.899999999999999</v>
      </c>
      <c r="D759" s="563">
        <v>18.899999999999999</v>
      </c>
      <c r="E759" s="563">
        <v>18.899999999999999</v>
      </c>
      <c r="F759" s="244"/>
    </row>
    <row r="760" spans="1:6" x14ac:dyDescent="0.3">
      <c r="A760" s="429" t="s">
        <v>506</v>
      </c>
      <c r="B760" s="246" t="s">
        <v>43</v>
      </c>
      <c r="C760" s="564">
        <v>154.11799999999999</v>
      </c>
      <c r="D760" s="564">
        <v>108.08330000000001</v>
      </c>
      <c r="E760" s="564">
        <v>53.302</v>
      </c>
      <c r="F760" s="244"/>
    </row>
    <row r="761" spans="1:6" x14ac:dyDescent="0.3">
      <c r="A761" s="427" t="s">
        <v>540</v>
      </c>
      <c r="B761" s="243" t="s">
        <v>43</v>
      </c>
      <c r="C761" s="563">
        <v>154.11799999999999</v>
      </c>
      <c r="D761" s="563">
        <v>108.08330000000001</v>
      </c>
      <c r="E761" s="563">
        <v>53.302</v>
      </c>
      <c r="F761" s="244"/>
    </row>
    <row r="762" spans="1:6" ht="15" x14ac:dyDescent="0.3">
      <c r="A762" s="247" t="s">
        <v>541</v>
      </c>
      <c r="B762" s="246" t="s">
        <v>43</v>
      </c>
      <c r="C762" s="564">
        <v>78.680000000000007</v>
      </c>
      <c r="D762" s="564">
        <v>62.92</v>
      </c>
      <c r="E762" s="564" t="s">
        <v>49</v>
      </c>
      <c r="F762" s="244"/>
    </row>
    <row r="763" spans="1:6" x14ac:dyDescent="0.3">
      <c r="A763" s="237" t="s">
        <v>542</v>
      </c>
      <c r="B763" s="243" t="s">
        <v>43</v>
      </c>
      <c r="C763" s="563">
        <v>78.680000000000007</v>
      </c>
      <c r="D763" s="563">
        <v>62.92</v>
      </c>
      <c r="E763" s="563" t="s">
        <v>49</v>
      </c>
      <c r="F763" s="244"/>
    </row>
    <row r="764" spans="1:6" x14ac:dyDescent="0.3">
      <c r="A764" s="715"/>
      <c r="B764" s="715"/>
      <c r="C764" s="715"/>
      <c r="D764" s="715"/>
      <c r="E764" s="715"/>
      <c r="F764" s="715"/>
    </row>
    <row r="765" spans="1:6" x14ac:dyDescent="0.3">
      <c r="A765" s="244"/>
      <c r="B765" s="244"/>
      <c r="C765" s="251"/>
      <c r="D765" s="251"/>
      <c r="E765" s="251"/>
      <c r="F765" s="244"/>
    </row>
    <row r="766" spans="1:6" x14ac:dyDescent="0.3">
      <c r="A766" s="130"/>
      <c r="B766" s="130"/>
      <c r="C766" s="130"/>
      <c r="D766" s="131"/>
      <c r="E766" s="131"/>
      <c r="F766" s="127" t="s">
        <v>0</v>
      </c>
    </row>
    <row r="767" spans="1:6" ht="15" x14ac:dyDescent="0.3">
      <c r="A767" s="531" t="s">
        <v>543</v>
      </c>
      <c r="B767" s="519" t="s">
        <v>172</v>
      </c>
      <c r="C767" s="522">
        <v>2023</v>
      </c>
      <c r="D767" s="522">
        <v>2022</v>
      </c>
      <c r="E767" s="532">
        <v>2021</v>
      </c>
      <c r="F767" s="532" t="s">
        <v>50</v>
      </c>
    </row>
    <row r="768" spans="1:6" x14ac:dyDescent="0.3">
      <c r="A768" s="189" t="s">
        <v>544</v>
      </c>
      <c r="B768" s="252" t="s">
        <v>8</v>
      </c>
      <c r="C768" s="565">
        <v>1678541.0116858659</v>
      </c>
      <c r="D768" s="565">
        <v>946722.60467730998</v>
      </c>
      <c r="E768" s="565">
        <v>736641.29278496199</v>
      </c>
      <c r="F768" s="128"/>
    </row>
    <row r="769" spans="1:6" x14ac:dyDescent="0.3">
      <c r="A769" s="237" t="s">
        <v>545</v>
      </c>
      <c r="B769" s="243" t="s">
        <v>8</v>
      </c>
      <c r="C769" s="565">
        <v>95682.963551165973</v>
      </c>
      <c r="D769" s="565">
        <v>74213.852626407694</v>
      </c>
      <c r="E769" s="565">
        <v>42967.846064403711</v>
      </c>
      <c r="F769" s="128"/>
    </row>
    <row r="770" spans="1:6" x14ac:dyDescent="0.3">
      <c r="A770" s="237" t="s">
        <v>546</v>
      </c>
      <c r="B770" s="243" t="s">
        <v>8</v>
      </c>
      <c r="C770" s="563">
        <v>6715216.4542447962</v>
      </c>
      <c r="D770" s="563">
        <v>6710819.6257303506</v>
      </c>
      <c r="E770" s="563">
        <v>6128000.0555311907</v>
      </c>
      <c r="F770" s="128"/>
    </row>
    <row r="771" spans="1:6" x14ac:dyDescent="0.3">
      <c r="A771" s="253" t="s">
        <v>547</v>
      </c>
      <c r="B771" s="254" t="s">
        <v>8</v>
      </c>
      <c r="C771" s="566">
        <v>125316.01837693849</v>
      </c>
      <c r="D771" s="566">
        <v>161805.68162691229</v>
      </c>
      <c r="E771" s="566">
        <v>183974.83164623132</v>
      </c>
      <c r="F771" s="128"/>
    </row>
    <row r="772" spans="1:6" x14ac:dyDescent="0.3">
      <c r="A772" s="123"/>
      <c r="B772" s="128"/>
      <c r="C772" s="128"/>
      <c r="D772" s="129"/>
      <c r="E772" s="129"/>
      <c r="F772" s="128"/>
    </row>
    <row r="773" spans="1:6" x14ac:dyDescent="0.3">
      <c r="A773" s="128"/>
      <c r="B773" s="128"/>
      <c r="C773" s="128"/>
      <c r="D773" s="129"/>
      <c r="E773" s="129"/>
      <c r="F773" s="128"/>
    </row>
    <row r="774" spans="1:6" x14ac:dyDescent="0.3">
      <c r="A774" s="130"/>
      <c r="B774" s="130"/>
      <c r="C774" s="130"/>
      <c r="D774" s="131"/>
      <c r="E774" s="131"/>
      <c r="F774" s="127" t="s">
        <v>0</v>
      </c>
    </row>
    <row r="775" spans="1:6" ht="15" x14ac:dyDescent="0.3">
      <c r="A775" s="531" t="s">
        <v>548</v>
      </c>
      <c r="B775" s="519" t="s">
        <v>1</v>
      </c>
      <c r="C775" s="522">
        <v>2023</v>
      </c>
      <c r="D775" s="522">
        <v>2022</v>
      </c>
      <c r="E775" s="532">
        <v>2021</v>
      </c>
      <c r="F775" s="532" t="s">
        <v>51</v>
      </c>
    </row>
    <row r="776" spans="1:6" x14ac:dyDescent="0.3">
      <c r="A776" s="229" t="s">
        <v>549</v>
      </c>
      <c r="B776" s="240" t="s">
        <v>52</v>
      </c>
      <c r="C776" s="567">
        <v>315.75455197050093</v>
      </c>
      <c r="D776" s="567">
        <v>333.20056870710101</v>
      </c>
      <c r="E776" s="567">
        <v>415.64754644257664</v>
      </c>
      <c r="F776" s="73"/>
    </row>
    <row r="777" spans="1:6" x14ac:dyDescent="0.3">
      <c r="A777" s="242" t="s">
        <v>550</v>
      </c>
      <c r="B777" s="243" t="s">
        <v>53</v>
      </c>
      <c r="C777" s="568">
        <v>388.64153652351007</v>
      </c>
      <c r="D777" s="568">
        <v>438.05448344018799</v>
      </c>
      <c r="E777" s="568">
        <v>661.78621147601393</v>
      </c>
      <c r="F777" s="128"/>
    </row>
    <row r="778" spans="1:6" x14ac:dyDescent="0.3">
      <c r="A778" s="242" t="s">
        <v>551</v>
      </c>
      <c r="B778" s="243" t="s">
        <v>54</v>
      </c>
      <c r="C778" s="568">
        <v>106.97156162826651</v>
      </c>
      <c r="D778" s="568">
        <v>103.98073828872302</v>
      </c>
      <c r="E778" s="568">
        <v>104.77084272748803</v>
      </c>
      <c r="F778" s="31"/>
    </row>
    <row r="779" spans="1:6" x14ac:dyDescent="0.3">
      <c r="A779" s="242" t="s">
        <v>552</v>
      </c>
      <c r="B779" s="243" t="s">
        <v>53</v>
      </c>
      <c r="C779" s="568">
        <v>1037.686945118345</v>
      </c>
      <c r="D779" s="568">
        <v>1262.5044148805798</v>
      </c>
      <c r="E779" s="568">
        <v>1284.0653837605771</v>
      </c>
      <c r="F779" s="128"/>
    </row>
    <row r="780" spans="1:6" s="4" customFormat="1" ht="15" customHeight="1" x14ac:dyDescent="0.3">
      <c r="A780" s="716"/>
      <c r="B780" s="716"/>
      <c r="C780" s="716"/>
      <c r="D780" s="716"/>
      <c r="E780" s="716"/>
      <c r="F780" s="716"/>
    </row>
    <row r="781" spans="1:6" ht="45.65" customHeight="1" x14ac:dyDescent="0.3">
      <c r="A781" s="704" t="s">
        <v>553</v>
      </c>
      <c r="B781" s="704"/>
      <c r="C781" s="704"/>
      <c r="D781" s="704"/>
      <c r="E781" s="704"/>
      <c r="F781" s="704"/>
    </row>
    <row r="782" spans="1:6" ht="48.75" customHeight="1" x14ac:dyDescent="0.3">
      <c r="A782" s="704" t="s">
        <v>554</v>
      </c>
      <c r="B782" s="704"/>
      <c r="C782" s="704"/>
      <c r="D782" s="704"/>
      <c r="E782" s="704"/>
      <c r="F782" s="704"/>
    </row>
    <row r="783" spans="1:6" ht="15" customHeight="1" x14ac:dyDescent="0.3">
      <c r="A783" s="704" t="s">
        <v>555</v>
      </c>
      <c r="B783" s="704"/>
      <c r="C783" s="704"/>
      <c r="D783" s="704"/>
      <c r="E783" s="704"/>
      <c r="F783" s="704"/>
    </row>
    <row r="784" spans="1:6" ht="40.9" customHeight="1" x14ac:dyDescent="0.3">
      <c r="A784" s="704" t="s">
        <v>556</v>
      </c>
      <c r="B784" s="707"/>
      <c r="C784" s="707"/>
      <c r="D784" s="707"/>
      <c r="E784" s="707"/>
      <c r="F784" s="707"/>
    </row>
    <row r="785" spans="1:6" s="4" customFormat="1" ht="27.65" customHeight="1" x14ac:dyDescent="0.3">
      <c r="A785" s="704"/>
      <c r="B785" s="707"/>
      <c r="C785" s="707"/>
      <c r="D785" s="707"/>
      <c r="E785" s="707"/>
      <c r="F785" s="707"/>
    </row>
    <row r="786" spans="1:6" s="4" customFormat="1" ht="15" customHeight="1" x14ac:dyDescent="0.3">
      <c r="A786" s="123"/>
      <c r="B786" s="2"/>
      <c r="C786" s="3"/>
      <c r="D786" s="3"/>
      <c r="E786" s="3"/>
      <c r="F786" s="1"/>
    </row>
    <row r="787" spans="1:6" s="4" customFormat="1" ht="15" customHeight="1" x14ac:dyDescent="0.3">
      <c r="A787" s="9" t="s">
        <v>557</v>
      </c>
      <c r="B787" s="5"/>
      <c r="C787" s="5"/>
      <c r="D787" s="6"/>
      <c r="E787" s="6"/>
      <c r="F787" s="10" t="s">
        <v>0</v>
      </c>
    </row>
    <row r="788" spans="1:6" s="4" customFormat="1" ht="15" customHeight="1" x14ac:dyDescent="0.3">
      <c r="A788" s="523" t="s">
        <v>559</v>
      </c>
      <c r="B788" s="519" t="s">
        <v>172</v>
      </c>
      <c r="C788" s="524">
        <v>2023</v>
      </c>
      <c r="D788" s="524">
        <v>2022</v>
      </c>
      <c r="E788" s="524">
        <v>2021</v>
      </c>
      <c r="F788" s="524" t="s">
        <v>55</v>
      </c>
    </row>
    <row r="789" spans="1:6" s="4" customFormat="1" ht="15" customHeight="1" x14ac:dyDescent="0.3">
      <c r="A789" s="302" t="s">
        <v>560</v>
      </c>
      <c r="B789" s="187" t="s">
        <v>558</v>
      </c>
      <c r="C789" s="452">
        <f>(C790+C791+C792)</f>
        <v>13520.397879999999</v>
      </c>
      <c r="D789" s="364">
        <f>SUM(D790+D791+D792)</f>
        <v>14235.706809999998</v>
      </c>
      <c r="E789" s="364">
        <f>SUM(E792,E790,E791)</f>
        <v>14690.220020000001</v>
      </c>
      <c r="F789" s="73"/>
    </row>
    <row r="790" spans="1:6" s="4" customFormat="1" ht="15" customHeight="1" x14ac:dyDescent="0.3">
      <c r="A790" s="192" t="s">
        <v>561</v>
      </c>
      <c r="B790" s="193" t="s">
        <v>558</v>
      </c>
      <c r="C790" s="415">
        <v>8465</v>
      </c>
      <c r="D790" s="415">
        <v>8108.5160499999993</v>
      </c>
      <c r="E790" s="415">
        <v>8471.4515800000008</v>
      </c>
      <c r="F790" s="91"/>
    </row>
    <row r="791" spans="1:6" s="4" customFormat="1" ht="15" customHeight="1" x14ac:dyDescent="0.3">
      <c r="A791" s="192" t="s">
        <v>562</v>
      </c>
      <c r="B791" s="193" t="s">
        <v>558</v>
      </c>
      <c r="C791" s="415">
        <v>5012.2740899999999</v>
      </c>
      <c r="D791" s="415">
        <v>6075.1309199999987</v>
      </c>
      <c r="E791" s="415">
        <v>6169.7012199999999</v>
      </c>
      <c r="F791" s="91"/>
    </row>
    <row r="792" spans="1:6" s="4" customFormat="1" ht="15" customHeight="1" x14ac:dyDescent="0.3">
      <c r="A792" s="276" t="s">
        <v>563</v>
      </c>
      <c r="B792" s="193" t="s">
        <v>558</v>
      </c>
      <c r="C792" s="415">
        <v>43.12379</v>
      </c>
      <c r="D792" s="415">
        <v>52.059839999999994</v>
      </c>
      <c r="E792" s="415">
        <v>49.067219999999999</v>
      </c>
      <c r="F792" s="91"/>
    </row>
    <row r="793" spans="1:6" s="4" customFormat="1" ht="15" customHeight="1" x14ac:dyDescent="0.3">
      <c r="A793" s="245" t="s">
        <v>564</v>
      </c>
      <c r="B793" s="196" t="s">
        <v>558</v>
      </c>
      <c r="C793" s="452">
        <v>2589.6070788999996</v>
      </c>
      <c r="D793" s="364">
        <f>(D794+D795+D796)</f>
        <v>2545.4241229999998</v>
      </c>
      <c r="E793" s="364">
        <f>SUM(E794,E795,E796)</f>
        <v>2402.4151400000001</v>
      </c>
      <c r="F793" s="91"/>
    </row>
    <row r="794" spans="1:6" s="4" customFormat="1" ht="15" customHeight="1" x14ac:dyDescent="0.3">
      <c r="A794" s="192" t="s">
        <v>561</v>
      </c>
      <c r="B794" s="193" t="s">
        <v>558</v>
      </c>
      <c r="C794" s="415">
        <v>1584.8441188999998</v>
      </c>
      <c r="D794" s="415">
        <v>1637.2873529999999</v>
      </c>
      <c r="E794" s="415">
        <v>1500.74496</v>
      </c>
      <c r="F794" s="73"/>
    </row>
    <row r="795" spans="1:6" s="4" customFormat="1" x14ac:dyDescent="0.3">
      <c r="A795" s="192" t="s">
        <v>562</v>
      </c>
      <c r="B795" s="193" t="s">
        <v>558</v>
      </c>
      <c r="C795" s="415">
        <v>964.85996</v>
      </c>
      <c r="D795" s="415">
        <v>870.64176999999995</v>
      </c>
      <c r="E795" s="415">
        <v>858.54578000000004</v>
      </c>
      <c r="F795" s="73"/>
    </row>
    <row r="796" spans="1:6" s="4" customFormat="1" x14ac:dyDescent="0.3">
      <c r="A796" s="420" t="s">
        <v>563</v>
      </c>
      <c r="B796" s="256" t="s">
        <v>558</v>
      </c>
      <c r="C796" s="416">
        <v>39.902999999999999</v>
      </c>
      <c r="D796" s="416">
        <v>37.494999999999997</v>
      </c>
      <c r="E796" s="416">
        <v>43.124400000000001</v>
      </c>
      <c r="F796" s="73"/>
    </row>
    <row r="797" spans="1:6" s="4" customFormat="1" ht="15" customHeight="1" x14ac:dyDescent="0.3">
      <c r="A797" s="477" t="s">
        <v>565</v>
      </c>
      <c r="B797" s="470" t="s">
        <v>558</v>
      </c>
      <c r="C797" s="551">
        <f>(C789+C793)</f>
        <v>16110.004958899997</v>
      </c>
      <c r="D797" s="371">
        <f>(D789+D793)</f>
        <v>16781.130932999997</v>
      </c>
      <c r="E797" s="371">
        <f>SUM(E789,E793)</f>
        <v>17092.635160000002</v>
      </c>
      <c r="F797" s="73"/>
    </row>
    <row r="798" spans="1:6" s="4" customFormat="1" ht="15" customHeight="1" x14ac:dyDescent="0.3">
      <c r="A798" s="672" t="s">
        <v>566</v>
      </c>
      <c r="B798" s="672"/>
      <c r="C798" s="672"/>
      <c r="D798" s="672"/>
      <c r="E798" s="672"/>
      <c r="F798" s="672"/>
    </row>
    <row r="799" spans="1:6" s="4" customFormat="1" ht="15" customHeight="1" x14ac:dyDescent="0.3">
      <c r="A799" s="672" t="s">
        <v>567</v>
      </c>
      <c r="B799" s="672"/>
      <c r="C799" s="672"/>
      <c r="D799" s="672"/>
      <c r="E799" s="672"/>
      <c r="F799" s="457"/>
    </row>
    <row r="800" spans="1:6" s="4" customFormat="1" ht="15" customHeight="1" x14ac:dyDescent="0.3">
      <c r="A800" s="671" t="s">
        <v>568</v>
      </c>
      <c r="B800" s="672"/>
      <c r="C800" s="672"/>
      <c r="D800" s="672"/>
      <c r="E800" s="672"/>
      <c r="F800" s="672"/>
    </row>
    <row r="801" spans="1:6" s="4" customFormat="1" ht="15" customHeight="1" x14ac:dyDescent="0.3">
      <c r="A801" s="1"/>
      <c r="B801" s="1"/>
      <c r="C801" s="3"/>
      <c r="D801" s="3"/>
      <c r="E801" s="3"/>
      <c r="F801" s="1"/>
    </row>
    <row r="802" spans="1:6" s="4" customFormat="1" ht="15" customHeight="1" x14ac:dyDescent="0.3">
      <c r="A802" s="120"/>
      <c r="B802" s="120"/>
      <c r="C802" s="120"/>
      <c r="D802" s="121"/>
      <c r="E802" s="121"/>
      <c r="F802" s="10" t="s">
        <v>0</v>
      </c>
    </row>
    <row r="803" spans="1:6" s="4" customFormat="1" ht="15" customHeight="1" x14ac:dyDescent="0.3">
      <c r="A803" s="523" t="s">
        <v>569</v>
      </c>
      <c r="B803" s="519" t="s">
        <v>172</v>
      </c>
      <c r="C803" s="524">
        <v>2023</v>
      </c>
      <c r="D803" s="524">
        <v>2022</v>
      </c>
      <c r="E803" s="524">
        <v>2021</v>
      </c>
      <c r="F803" s="524" t="s">
        <v>55</v>
      </c>
    </row>
    <row r="804" spans="1:6" s="4" customFormat="1" ht="15" customHeight="1" x14ac:dyDescent="0.3">
      <c r="A804" s="229" t="s">
        <v>570</v>
      </c>
      <c r="B804" s="187" t="s">
        <v>558</v>
      </c>
      <c r="C804" s="452">
        <v>542.76738</v>
      </c>
      <c r="D804" s="364">
        <f>(D805+D806+D807)</f>
        <v>256.26972000000001</v>
      </c>
      <c r="E804" s="364">
        <f>(E805+E806+E807)</f>
        <v>129.50570999999999</v>
      </c>
      <c r="F804" s="241"/>
    </row>
    <row r="805" spans="1:6" s="4" customFormat="1" ht="15" customHeight="1" x14ac:dyDescent="0.3">
      <c r="A805" s="192" t="s">
        <v>561</v>
      </c>
      <c r="B805" s="193" t="s">
        <v>558</v>
      </c>
      <c r="C805" s="232">
        <v>536.81137999999999</v>
      </c>
      <c r="D805" s="232">
        <v>255.88252</v>
      </c>
      <c r="E805" s="232">
        <v>128.60670999999999</v>
      </c>
      <c r="F805" s="257"/>
    </row>
    <row r="806" spans="1:6" s="4" customFormat="1" ht="15" customHeight="1" x14ac:dyDescent="0.3">
      <c r="A806" s="192" t="s">
        <v>562</v>
      </c>
      <c r="B806" s="193" t="s">
        <v>558</v>
      </c>
      <c r="C806" s="232">
        <v>5.9560000000000004</v>
      </c>
      <c r="D806" s="232">
        <v>0.38719999999999999</v>
      </c>
      <c r="E806" s="232">
        <v>0.89900000000000002</v>
      </c>
      <c r="F806" s="257"/>
    </row>
    <row r="807" spans="1:6" s="4" customFormat="1" ht="15" customHeight="1" x14ac:dyDescent="0.3">
      <c r="A807" s="276" t="s">
        <v>563</v>
      </c>
      <c r="B807" s="193" t="s">
        <v>558</v>
      </c>
      <c r="C807" s="255">
        <v>0</v>
      </c>
      <c r="D807" s="255">
        <v>0</v>
      </c>
      <c r="E807" s="255">
        <v>0</v>
      </c>
      <c r="F807" s="257"/>
    </row>
    <row r="808" spans="1:6" s="4" customFormat="1" ht="15" customHeight="1" x14ac:dyDescent="0.3">
      <c r="A808" s="245" t="s">
        <v>564</v>
      </c>
      <c r="B808" s="196" t="s">
        <v>558</v>
      </c>
      <c r="C808" s="452">
        <v>2308.3766000000001</v>
      </c>
      <c r="D808" s="364">
        <f>(D809+D810+D811)</f>
        <v>2196.17148</v>
      </c>
      <c r="E808" s="364">
        <f>(E809+E810+E811)</f>
        <v>1886.0074199999999</v>
      </c>
      <c r="F808" s="257"/>
    </row>
    <row r="809" spans="1:6" s="4" customFormat="1" ht="15" customHeight="1" x14ac:dyDescent="0.3">
      <c r="A809" s="192" t="s">
        <v>561</v>
      </c>
      <c r="B809" s="193" t="s">
        <v>558</v>
      </c>
      <c r="C809" s="415">
        <v>292.17144999999999</v>
      </c>
      <c r="D809" s="415">
        <v>196.89532</v>
      </c>
      <c r="E809" s="232">
        <v>447.67076000000003</v>
      </c>
      <c r="F809" s="241"/>
    </row>
    <row r="810" spans="1:6" s="4" customFormat="1" x14ac:dyDescent="0.3">
      <c r="A810" s="192" t="s">
        <v>562</v>
      </c>
      <c r="B810" s="193" t="s">
        <v>558</v>
      </c>
      <c r="C810" s="415">
        <v>1724.3161499999999</v>
      </c>
      <c r="D810" s="415">
        <v>1769.0692099999999</v>
      </c>
      <c r="E810" s="415">
        <v>1356.905</v>
      </c>
      <c r="F810" s="241"/>
    </row>
    <row r="811" spans="1:6" s="4" customFormat="1" x14ac:dyDescent="0.3">
      <c r="A811" s="420" t="s">
        <v>563</v>
      </c>
      <c r="B811" s="256" t="s">
        <v>558</v>
      </c>
      <c r="C811" s="416">
        <v>291.88900000000001</v>
      </c>
      <c r="D811" s="416">
        <v>230.20695000000001</v>
      </c>
      <c r="E811" s="373">
        <v>81.431660000000008</v>
      </c>
      <c r="F811" s="241"/>
    </row>
    <row r="812" spans="1:6" s="4" customFormat="1" ht="15.75" customHeight="1" x14ac:dyDescent="0.3">
      <c r="A812" s="258" t="s">
        <v>571</v>
      </c>
      <c r="B812" s="206" t="s">
        <v>558</v>
      </c>
      <c r="C812" s="551">
        <v>2851.1439799999998</v>
      </c>
      <c r="D812" s="371">
        <f>(D804+D808)</f>
        <v>2452.4412000000002</v>
      </c>
      <c r="E812" s="371">
        <f>(E804+E808)</f>
        <v>2015.5131299999998</v>
      </c>
      <c r="F812" s="241"/>
    </row>
    <row r="813" spans="1:6" s="4" customFormat="1" ht="27" customHeight="1" x14ac:dyDescent="0.3">
      <c r="A813" s="672" t="s">
        <v>572</v>
      </c>
      <c r="B813" s="672"/>
      <c r="C813" s="672"/>
      <c r="D813" s="672"/>
      <c r="E813" s="672"/>
      <c r="F813" s="672"/>
    </row>
    <row r="814" spans="1:6" s="4" customFormat="1" ht="14.25" customHeight="1" x14ac:dyDescent="0.3">
      <c r="A814" s="31"/>
      <c r="B814" s="31"/>
      <c r="C814" s="32"/>
      <c r="D814" s="32"/>
      <c r="E814" s="32"/>
      <c r="F814" s="31"/>
    </row>
    <row r="815" spans="1:6" s="4" customFormat="1" x14ac:dyDescent="0.3">
      <c r="A815" s="31"/>
      <c r="B815" s="31"/>
      <c r="C815" s="31"/>
      <c r="D815" s="32"/>
      <c r="E815" s="32"/>
      <c r="F815" s="10" t="s">
        <v>0</v>
      </c>
    </row>
    <row r="816" spans="1:6" s="4" customFormat="1" ht="15" x14ac:dyDescent="0.3">
      <c r="A816" s="523" t="s">
        <v>573</v>
      </c>
      <c r="B816" s="519" t="s">
        <v>172</v>
      </c>
      <c r="C816" s="532">
        <v>2023</v>
      </c>
      <c r="D816" s="532">
        <v>2022</v>
      </c>
      <c r="E816" s="532">
        <v>2021</v>
      </c>
      <c r="F816" s="524" t="s">
        <v>56</v>
      </c>
    </row>
    <row r="817" spans="1:6" s="4" customFormat="1" ht="15" customHeight="1" x14ac:dyDescent="0.3">
      <c r="A817" s="229" t="s">
        <v>574</v>
      </c>
      <c r="B817" s="187" t="s">
        <v>558</v>
      </c>
      <c r="C817" s="425">
        <v>13506.2231027</v>
      </c>
      <c r="D817" s="425">
        <v>14883.238758199999</v>
      </c>
      <c r="E817" s="449">
        <v>15307.750469999999</v>
      </c>
      <c r="F817" s="241"/>
    </row>
    <row r="818" spans="1:6" s="4" customFormat="1" x14ac:dyDescent="0.3">
      <c r="A818" s="192" t="s">
        <v>575</v>
      </c>
      <c r="B818" s="235" t="s">
        <v>4</v>
      </c>
      <c r="C818" s="448">
        <v>8</v>
      </c>
      <c r="D818" s="448">
        <v>8</v>
      </c>
      <c r="E818" s="555">
        <v>9</v>
      </c>
      <c r="F818" s="234"/>
    </row>
    <row r="819" spans="1:6" s="4" customFormat="1" x14ac:dyDescent="0.3">
      <c r="A819" s="245" t="s">
        <v>576</v>
      </c>
      <c r="B819" s="196" t="s">
        <v>558</v>
      </c>
      <c r="C819" s="450">
        <v>1012.7089</v>
      </c>
      <c r="D819" s="450">
        <v>788.80327</v>
      </c>
      <c r="E819" s="450">
        <v>869.7750400000001</v>
      </c>
      <c r="F819" s="234"/>
    </row>
    <row r="820" spans="1:6" s="4" customFormat="1" ht="15" customHeight="1" x14ac:dyDescent="0.3">
      <c r="A820" s="253" t="s">
        <v>575</v>
      </c>
      <c r="B820" s="259" t="s">
        <v>4</v>
      </c>
      <c r="C820" s="556">
        <v>16</v>
      </c>
      <c r="D820" s="556">
        <v>25</v>
      </c>
      <c r="E820" s="557">
        <v>26</v>
      </c>
      <c r="F820" s="234"/>
    </row>
    <row r="821" spans="1:6" s="4" customFormat="1" ht="39" customHeight="1" x14ac:dyDescent="0.3">
      <c r="A821" s="705" t="s">
        <v>577</v>
      </c>
      <c r="B821" s="705"/>
      <c r="C821" s="705"/>
      <c r="D821" s="705"/>
      <c r="E821" s="705"/>
      <c r="F821" s="705"/>
    </row>
    <row r="822" spans="1:6" s="4" customFormat="1" ht="15" customHeight="1" x14ac:dyDescent="0.3">
      <c r="A822" s="719" t="s">
        <v>578</v>
      </c>
      <c r="B822" s="705"/>
      <c r="C822" s="705"/>
      <c r="D822" s="705"/>
      <c r="E822" s="705"/>
      <c r="F822" s="705"/>
    </row>
    <row r="823" spans="1:6" s="4" customFormat="1" ht="15" customHeight="1" x14ac:dyDescent="0.3">
      <c r="A823" s="132"/>
      <c r="B823" s="133"/>
      <c r="C823" s="133"/>
      <c r="D823" s="121"/>
      <c r="E823" s="121"/>
      <c r="F823" s="10" t="s">
        <v>0</v>
      </c>
    </row>
    <row r="824" spans="1:6" s="4" customFormat="1" ht="15" customHeight="1" x14ac:dyDescent="0.3">
      <c r="A824" s="523" t="s">
        <v>579</v>
      </c>
      <c r="B824" s="519" t="s">
        <v>172</v>
      </c>
      <c r="C824" s="532">
        <v>2023</v>
      </c>
      <c r="D824" s="532">
        <v>2022</v>
      </c>
      <c r="E824" s="532">
        <v>2021</v>
      </c>
      <c r="F824" s="524" t="s">
        <v>56</v>
      </c>
    </row>
    <row r="825" spans="1:6" s="4" customFormat="1" ht="15" customHeight="1" x14ac:dyDescent="0.3">
      <c r="A825" s="229" t="s">
        <v>580</v>
      </c>
      <c r="B825" s="187" t="s">
        <v>558</v>
      </c>
      <c r="C825" s="447">
        <v>534.28657999999996</v>
      </c>
      <c r="D825" s="447">
        <f>(D826+D827)</f>
        <v>251.40359999999998</v>
      </c>
      <c r="E825" s="447">
        <f>(E826+E827)</f>
        <v>124.90295</v>
      </c>
      <c r="F825" s="241"/>
    </row>
    <row r="826" spans="1:6" s="4" customFormat="1" x14ac:dyDescent="0.3">
      <c r="A826" s="192" t="s">
        <v>581</v>
      </c>
      <c r="B826" s="235" t="s">
        <v>558</v>
      </c>
      <c r="C826" s="448">
        <v>430.43049999999999</v>
      </c>
      <c r="D826" s="381">
        <v>150.66476</v>
      </c>
      <c r="E826" s="374">
        <v>40.000349999999997</v>
      </c>
      <c r="F826" s="234"/>
    </row>
    <row r="827" spans="1:6" s="4" customFormat="1" x14ac:dyDescent="0.3">
      <c r="A827" s="192" t="s">
        <v>582</v>
      </c>
      <c r="B827" s="235" t="s">
        <v>558</v>
      </c>
      <c r="C827" s="448">
        <v>103.85608000000001</v>
      </c>
      <c r="D827" s="381">
        <v>100.73884</v>
      </c>
      <c r="E827" s="374">
        <v>84.902600000000007</v>
      </c>
      <c r="F827" s="234"/>
    </row>
    <row r="828" spans="1:6" s="4" customFormat="1" x14ac:dyDescent="0.3">
      <c r="A828" s="351" t="s">
        <v>583</v>
      </c>
      <c r="B828" s="352" t="s">
        <v>558</v>
      </c>
      <c r="C828" s="554">
        <v>2082.5041900000001</v>
      </c>
      <c r="D828" s="375">
        <f>(D829+D831)</f>
        <v>1564.18741</v>
      </c>
      <c r="E828" s="375">
        <f>(E829+E831)</f>
        <v>974.57580000000007</v>
      </c>
      <c r="F828" s="234"/>
    </row>
    <row r="829" spans="1:6" s="4" customFormat="1" x14ac:dyDescent="0.3">
      <c r="A829" s="192" t="s">
        <v>581</v>
      </c>
      <c r="B829" s="235" t="s">
        <v>558</v>
      </c>
      <c r="C829" s="553">
        <v>199.142</v>
      </c>
      <c r="D829" s="374">
        <v>123</v>
      </c>
      <c r="E829" s="374">
        <v>11.989000000000001</v>
      </c>
      <c r="F829" s="234"/>
    </row>
    <row r="830" spans="1:6" s="4" customFormat="1" x14ac:dyDescent="0.3">
      <c r="A830" s="250" t="s">
        <v>575</v>
      </c>
      <c r="B830" s="235" t="s">
        <v>4</v>
      </c>
      <c r="C830" s="506">
        <v>1</v>
      </c>
      <c r="D830" s="506">
        <v>1</v>
      </c>
      <c r="E830" s="506">
        <v>1</v>
      </c>
      <c r="F830" s="234"/>
    </row>
    <row r="831" spans="1:6" s="4" customFormat="1" x14ac:dyDescent="0.3">
      <c r="A831" s="192" t="s">
        <v>582</v>
      </c>
      <c r="B831" s="235" t="s">
        <v>558</v>
      </c>
      <c r="C831" s="448">
        <v>1883.3621900000001</v>
      </c>
      <c r="D831" s="448">
        <v>1441.18741</v>
      </c>
      <c r="E831" s="374">
        <v>962.58680000000004</v>
      </c>
      <c r="F831" s="234"/>
    </row>
    <row r="832" spans="1:6" s="4" customFormat="1" x14ac:dyDescent="0.3">
      <c r="A832" s="250" t="s">
        <v>575</v>
      </c>
      <c r="B832" s="235" t="s">
        <v>4</v>
      </c>
      <c r="C832" s="553">
        <v>1</v>
      </c>
      <c r="D832" s="553">
        <v>1</v>
      </c>
      <c r="E832" s="553">
        <v>99</v>
      </c>
      <c r="F832" s="234"/>
    </row>
    <row r="833" spans="1:6" s="4" customFormat="1" ht="15.75" customHeight="1" x14ac:dyDescent="0.3">
      <c r="A833" s="258" t="s">
        <v>584</v>
      </c>
      <c r="B833" s="206" t="s">
        <v>558</v>
      </c>
      <c r="C833" s="552">
        <v>2616.7907700000001</v>
      </c>
      <c r="D833" s="376">
        <f>(D825+D828)</f>
        <v>1815.5910100000001</v>
      </c>
      <c r="E833" s="376">
        <f>(E825+E828)</f>
        <v>1099.47875</v>
      </c>
      <c r="F833" s="234"/>
    </row>
    <row r="834" spans="1:6" s="4" customFormat="1" ht="30" customHeight="1" x14ac:dyDescent="0.3">
      <c r="A834" s="672" t="s">
        <v>585</v>
      </c>
      <c r="B834" s="672"/>
      <c r="C834" s="672"/>
      <c r="D834" s="672"/>
      <c r="E834" s="672"/>
      <c r="F834" s="672"/>
    </row>
    <row r="835" spans="1:6" s="4" customFormat="1" ht="14.25" customHeight="1" x14ac:dyDescent="0.3">
      <c r="A835" s="1"/>
      <c r="B835" s="1"/>
      <c r="C835" s="3"/>
      <c r="D835" s="3"/>
      <c r="E835" s="3"/>
      <c r="F835" s="1"/>
    </row>
    <row r="836" spans="1:6" s="4" customFormat="1" ht="14.25" customHeight="1" x14ac:dyDescent="0.3">
      <c r="A836" s="31"/>
      <c r="B836" s="31"/>
      <c r="C836" s="31"/>
      <c r="D836" s="32"/>
      <c r="E836" s="32"/>
      <c r="F836" s="10" t="s">
        <v>0</v>
      </c>
    </row>
    <row r="837" spans="1:6" s="4" customFormat="1" ht="15" customHeight="1" x14ac:dyDescent="0.3">
      <c r="A837" s="523" t="s">
        <v>586</v>
      </c>
      <c r="B837" s="519" t="s">
        <v>172</v>
      </c>
      <c r="C837" s="532">
        <v>2023</v>
      </c>
      <c r="D837" s="532">
        <v>2022</v>
      </c>
      <c r="E837" s="532">
        <v>2021</v>
      </c>
      <c r="F837" s="524" t="s">
        <v>57</v>
      </c>
    </row>
    <row r="838" spans="1:6" s="4" customFormat="1" ht="15" x14ac:dyDescent="0.3">
      <c r="A838" s="260" t="s">
        <v>587</v>
      </c>
      <c r="B838" s="190" t="s">
        <v>588</v>
      </c>
      <c r="C838" s="261">
        <f>+C797-(C817+C819)</f>
        <v>1591.0729561999979</v>
      </c>
      <c r="D838" s="261">
        <f>+D797-(D817+D819)</f>
        <v>1109.0889047999972</v>
      </c>
      <c r="E838" s="261">
        <f>+E797-(E817+E819)</f>
        <v>915.10965000000215</v>
      </c>
      <c r="F838" s="241"/>
    </row>
    <row r="839" spans="1:6" s="4" customFormat="1" ht="15" x14ac:dyDescent="0.3">
      <c r="A839" s="222" t="s">
        <v>589</v>
      </c>
      <c r="B839" s="193" t="s">
        <v>588</v>
      </c>
      <c r="C839" s="262">
        <f>+C812-C833</f>
        <v>234.35320999999976</v>
      </c>
      <c r="D839" s="262">
        <f>+D812-D833</f>
        <v>636.85019000000011</v>
      </c>
      <c r="E839" s="262">
        <f t="shared" ref="E839" si="1">+E812-E833</f>
        <v>916.03437999999983</v>
      </c>
      <c r="F839" s="241"/>
    </row>
    <row r="840" spans="1:6" s="4" customFormat="1" x14ac:dyDescent="0.3">
      <c r="A840" s="258" t="s">
        <v>590</v>
      </c>
      <c r="B840" s="206" t="s">
        <v>588</v>
      </c>
      <c r="C840" s="376">
        <f>(C838+C839)</f>
        <v>1825.4261661999976</v>
      </c>
      <c r="D840" s="376">
        <f>+D838+D839</f>
        <v>1745.9390947999973</v>
      </c>
      <c r="E840" s="263">
        <f>+E838+E839</f>
        <v>1831.144030000002</v>
      </c>
      <c r="F840" s="234"/>
    </row>
    <row r="841" spans="1:6" s="4" customFormat="1" ht="18" customHeight="1" x14ac:dyDescent="0.3">
      <c r="A841" s="713" t="s">
        <v>591</v>
      </c>
      <c r="B841" s="712"/>
      <c r="C841" s="712"/>
      <c r="D841" s="712"/>
      <c r="E841" s="712"/>
      <c r="F841" s="712"/>
    </row>
    <row r="842" spans="1:6" s="4" customFormat="1" ht="20.25" customHeight="1" x14ac:dyDescent="0.3">
      <c r="A842" s="712" t="s">
        <v>592</v>
      </c>
      <c r="B842" s="712"/>
      <c r="C842" s="712"/>
      <c r="D842" s="712"/>
      <c r="E842" s="712"/>
      <c r="F842" s="712"/>
    </row>
    <row r="843" spans="1:6" s="264" customFormat="1" x14ac:dyDescent="0.3">
      <c r="A843" s="713" t="s">
        <v>593</v>
      </c>
      <c r="B843" s="712"/>
      <c r="C843" s="712"/>
      <c r="D843" s="712"/>
      <c r="E843" s="712"/>
      <c r="F843" s="712"/>
    </row>
    <row r="844" spans="1:6" s="264" customFormat="1" x14ac:dyDescent="0.3">
      <c r="A844" s="392"/>
      <c r="B844" s="392"/>
      <c r="C844" s="392"/>
      <c r="D844" s="392"/>
      <c r="E844" s="392"/>
      <c r="F844" s="392"/>
    </row>
    <row r="845" spans="1:6" s="4" customFormat="1" ht="14.25" customHeight="1" x14ac:dyDescent="0.3">
      <c r="A845" s="31"/>
      <c r="B845" s="31"/>
      <c r="C845" s="31"/>
      <c r="D845" s="32"/>
      <c r="E845" s="32"/>
      <c r="F845" s="10" t="s">
        <v>0</v>
      </c>
    </row>
    <row r="846" spans="1:6" s="4" customFormat="1" ht="15" customHeight="1" x14ac:dyDescent="0.3">
      <c r="A846" s="523" t="s">
        <v>594</v>
      </c>
      <c r="B846" s="519" t="s">
        <v>172</v>
      </c>
      <c r="C846" s="532">
        <v>2023</v>
      </c>
      <c r="D846" s="532">
        <v>2022</v>
      </c>
      <c r="E846" s="532">
        <v>2021</v>
      </c>
      <c r="F846" s="524" t="s">
        <v>57</v>
      </c>
    </row>
    <row r="847" spans="1:6" s="4" customFormat="1" ht="15" customHeight="1" x14ac:dyDescent="0.3">
      <c r="A847" s="302" t="s">
        <v>595</v>
      </c>
      <c r="B847" s="187" t="s">
        <v>558</v>
      </c>
      <c r="C847" s="592">
        <f>SUM(C848:C850)</f>
        <v>9839.5696900000003</v>
      </c>
      <c r="D847" s="590" t="s">
        <v>80</v>
      </c>
      <c r="E847" s="590" t="s">
        <v>80</v>
      </c>
      <c r="F847" s="302"/>
    </row>
    <row r="848" spans="1:6" s="4" customFormat="1" ht="15" customHeight="1" x14ac:dyDescent="0.3">
      <c r="A848" s="192" t="s">
        <v>561</v>
      </c>
      <c r="B848" s="193" t="s">
        <v>558</v>
      </c>
      <c r="C848" s="236">
        <f>(5306970.9/1000)</f>
        <v>5306.9709000000003</v>
      </c>
      <c r="D848" s="590" t="s">
        <v>80</v>
      </c>
      <c r="E848" s="590" t="s">
        <v>80</v>
      </c>
      <c r="F848" s="235"/>
    </row>
    <row r="849" spans="1:6" s="4" customFormat="1" ht="15" customHeight="1" x14ac:dyDescent="0.3">
      <c r="A849" s="192" t="s">
        <v>562</v>
      </c>
      <c r="B849" s="193" t="s">
        <v>558</v>
      </c>
      <c r="C849" s="591">
        <f>(4532418.79/1000)</f>
        <v>4532.4187899999997</v>
      </c>
      <c r="D849" s="590" t="s">
        <v>80</v>
      </c>
      <c r="E849" s="590" t="s">
        <v>80</v>
      </c>
      <c r="F849" s="235"/>
    </row>
    <row r="850" spans="1:6" s="4" customFormat="1" ht="15" customHeight="1" x14ac:dyDescent="0.3">
      <c r="A850" s="276" t="s">
        <v>563</v>
      </c>
      <c r="B850" s="193" t="s">
        <v>558</v>
      </c>
      <c r="C850" s="593">
        <f>(180/1000)</f>
        <v>0.18</v>
      </c>
      <c r="D850" s="590" t="s">
        <v>80</v>
      </c>
      <c r="E850" s="590" t="s">
        <v>80</v>
      </c>
      <c r="F850" s="235"/>
    </row>
    <row r="851" spans="1:6" s="4" customFormat="1" ht="15" customHeight="1" x14ac:dyDescent="0.3">
      <c r="A851" s="245" t="s">
        <v>564</v>
      </c>
      <c r="B851" s="196" t="s">
        <v>558</v>
      </c>
      <c r="C851" s="595">
        <f>SUM(C852:C854)</f>
        <v>1653.5135299999999</v>
      </c>
      <c r="D851" s="590" t="s">
        <v>80</v>
      </c>
      <c r="E851" s="590" t="s">
        <v>80</v>
      </c>
      <c r="F851" s="235"/>
    </row>
    <row r="852" spans="1:6" s="4" customFormat="1" ht="15" customHeight="1" x14ac:dyDescent="0.3">
      <c r="A852" s="192" t="s">
        <v>561</v>
      </c>
      <c r="B852" s="193" t="s">
        <v>558</v>
      </c>
      <c r="C852" s="236">
        <f>(1183674.46/1000)</f>
        <v>1183.67446</v>
      </c>
      <c r="D852" s="590" t="s">
        <v>80</v>
      </c>
      <c r="E852" s="590" t="s">
        <v>80</v>
      </c>
      <c r="F852" s="235"/>
    </row>
    <row r="853" spans="1:6" s="4" customFormat="1" ht="15" customHeight="1" x14ac:dyDescent="0.3">
      <c r="A853" s="192" t="s">
        <v>562</v>
      </c>
      <c r="B853" s="193" t="s">
        <v>558</v>
      </c>
      <c r="C853" s="236">
        <f>(436679.07/1000)</f>
        <v>436.67907000000002</v>
      </c>
      <c r="D853" s="590" t="s">
        <v>80</v>
      </c>
      <c r="E853" s="590" t="s">
        <v>80</v>
      </c>
      <c r="F853" s="235"/>
    </row>
    <row r="854" spans="1:6" s="4" customFormat="1" ht="15" customHeight="1" x14ac:dyDescent="0.3">
      <c r="A854" s="420" t="s">
        <v>563</v>
      </c>
      <c r="B854" s="256" t="s">
        <v>558</v>
      </c>
      <c r="C854" s="236">
        <f>(33160/1000)</f>
        <v>33.159999999999997</v>
      </c>
      <c r="D854" s="590" t="s">
        <v>80</v>
      </c>
      <c r="E854" s="590" t="s">
        <v>80</v>
      </c>
      <c r="F854" s="235"/>
    </row>
    <row r="855" spans="1:6" s="4" customFormat="1" ht="15" customHeight="1" x14ac:dyDescent="0.3">
      <c r="A855" s="229" t="s">
        <v>580</v>
      </c>
      <c r="B855" s="196" t="s">
        <v>558</v>
      </c>
      <c r="C855" s="595">
        <f>(C856+C857)</f>
        <v>9252.2451338120391</v>
      </c>
      <c r="D855" s="590" t="s">
        <v>80</v>
      </c>
      <c r="E855" s="590" t="s">
        <v>80</v>
      </c>
      <c r="F855" s="235"/>
    </row>
    <row r="856" spans="1:6" s="4" customFormat="1" ht="15" customHeight="1" x14ac:dyDescent="0.3">
      <c r="A856" s="192" t="s">
        <v>581</v>
      </c>
      <c r="B856" s="193" t="s">
        <v>558</v>
      </c>
      <c r="C856" s="236">
        <f>(8741065.95381204/1000)</f>
        <v>8741.0659538120399</v>
      </c>
      <c r="D856" s="590" t="s">
        <v>80</v>
      </c>
      <c r="E856" s="590" t="s">
        <v>80</v>
      </c>
      <c r="F856" s="235"/>
    </row>
    <row r="857" spans="1:6" s="4" customFormat="1" ht="15" customHeight="1" x14ac:dyDescent="0.3">
      <c r="A857" s="192" t="s">
        <v>582</v>
      </c>
      <c r="B857" s="193" t="s">
        <v>558</v>
      </c>
      <c r="C857" s="236">
        <f>(511179.18/1000)</f>
        <v>511.17917999999997</v>
      </c>
      <c r="D857" s="590" t="s">
        <v>80</v>
      </c>
      <c r="E857" s="590" t="s">
        <v>80</v>
      </c>
      <c r="F857" s="235"/>
    </row>
    <row r="858" spans="1:6" s="4" customFormat="1" ht="15" customHeight="1" x14ac:dyDescent="0.3">
      <c r="A858" s="351" t="s">
        <v>583</v>
      </c>
      <c r="B858" s="196" t="s">
        <v>558</v>
      </c>
      <c r="C858" s="594">
        <f>(C859+C861)</f>
        <v>1268.4110700000001</v>
      </c>
      <c r="D858" s="590" t="s">
        <v>80</v>
      </c>
      <c r="E858" s="590" t="s">
        <v>80</v>
      </c>
      <c r="F858" s="235"/>
    </row>
    <row r="859" spans="1:6" s="4" customFormat="1" ht="15" customHeight="1" x14ac:dyDescent="0.3">
      <c r="A859" s="192" t="s">
        <v>581</v>
      </c>
      <c r="B859" s="193" t="s">
        <v>558</v>
      </c>
      <c r="C859" s="448">
        <f>(1081131.55/1000)</f>
        <v>1081.1315500000001</v>
      </c>
      <c r="D859" s="590" t="s">
        <v>80</v>
      </c>
      <c r="E859" s="590" t="s">
        <v>80</v>
      </c>
      <c r="F859" s="235"/>
    </row>
    <row r="860" spans="1:6" s="4" customFormat="1" ht="15" customHeight="1" x14ac:dyDescent="0.3">
      <c r="A860" s="250" t="s">
        <v>575</v>
      </c>
      <c r="B860" s="193" t="s">
        <v>558</v>
      </c>
      <c r="C860" s="597">
        <f>(701584.04/1000)</f>
        <v>701.58404000000007</v>
      </c>
      <c r="D860" s="590" t="s">
        <v>80</v>
      </c>
      <c r="E860" s="590" t="s">
        <v>80</v>
      </c>
      <c r="F860" s="235"/>
    </row>
    <row r="861" spans="1:6" s="4" customFormat="1" ht="15" customHeight="1" x14ac:dyDescent="0.3">
      <c r="A861" s="192" t="s">
        <v>582</v>
      </c>
      <c r="B861" s="193" t="s">
        <v>558</v>
      </c>
      <c r="C861" s="448">
        <f>(187279.52/1000)</f>
        <v>187.27951999999999</v>
      </c>
      <c r="D861" s="590" t="s">
        <v>80</v>
      </c>
      <c r="E861" s="590" t="s">
        <v>80</v>
      </c>
      <c r="F861" s="235"/>
    </row>
    <row r="862" spans="1:6" s="4" customFormat="1" ht="15" customHeight="1" x14ac:dyDescent="0.3">
      <c r="A862" s="250" t="s">
        <v>575</v>
      </c>
      <c r="B862" s="193" t="s">
        <v>558</v>
      </c>
      <c r="C862" s="596">
        <f>(118314.2/1000)</f>
        <v>118.3142</v>
      </c>
      <c r="D862" s="590" t="s">
        <v>80</v>
      </c>
      <c r="E862" s="590" t="s">
        <v>80</v>
      </c>
      <c r="F862" s="589"/>
    </row>
    <row r="863" spans="1:6" s="394" customFormat="1" ht="15" customHeight="1" x14ac:dyDescent="0.3">
      <c r="A863" s="712" t="s">
        <v>596</v>
      </c>
      <c r="B863" s="712"/>
      <c r="C863" s="712"/>
      <c r="D863" s="712"/>
      <c r="E863" s="712"/>
      <c r="F863" s="712"/>
    </row>
    <row r="864" spans="1:6" s="394" customFormat="1" ht="15" customHeight="1" x14ac:dyDescent="0.3">
      <c r="A864" s="671" t="s">
        <v>597</v>
      </c>
      <c r="B864" s="672"/>
      <c r="C864" s="672"/>
      <c r="D864" s="672"/>
      <c r="E864" s="672"/>
      <c r="F864" s="672"/>
    </row>
    <row r="865" spans="1:6" s="4" customFormat="1" x14ac:dyDescent="0.3">
      <c r="A865" s="123"/>
      <c r="B865" s="2"/>
      <c r="C865" s="134"/>
      <c r="D865" s="134"/>
      <c r="E865" s="134"/>
      <c r="F865" s="1"/>
    </row>
    <row r="866" spans="1:6" ht="15" x14ac:dyDescent="0.3">
      <c r="A866" s="124" t="s">
        <v>598</v>
      </c>
      <c r="B866" s="125"/>
      <c r="C866" s="125"/>
      <c r="D866" s="126"/>
      <c r="E866" s="126"/>
      <c r="F866" s="127" t="s">
        <v>0</v>
      </c>
    </row>
    <row r="867" spans="1:6" ht="15" x14ac:dyDescent="0.3">
      <c r="A867" s="531" t="s">
        <v>601</v>
      </c>
      <c r="B867" s="519" t="s">
        <v>172</v>
      </c>
      <c r="C867" s="532">
        <v>2023</v>
      </c>
      <c r="D867" s="532">
        <v>2022</v>
      </c>
      <c r="E867" s="532">
        <v>2021</v>
      </c>
      <c r="F867" s="532" t="s">
        <v>58</v>
      </c>
    </row>
    <row r="868" spans="1:6" ht="15" x14ac:dyDescent="0.4">
      <c r="A868" s="229" t="s">
        <v>602</v>
      </c>
      <c r="B868" s="265" t="s">
        <v>599</v>
      </c>
      <c r="C868" s="188">
        <v>596514.8677137827</v>
      </c>
      <c r="D868" s="188">
        <v>513966.53104197548</v>
      </c>
      <c r="E868" s="188">
        <v>563804.42522228207</v>
      </c>
      <c r="F868" s="73"/>
    </row>
    <row r="869" spans="1:6" ht="15" x14ac:dyDescent="0.3">
      <c r="A869" s="192" t="s">
        <v>519</v>
      </c>
      <c r="B869" s="243" t="s">
        <v>600</v>
      </c>
      <c r="C869" s="365">
        <v>253545.81147824987</v>
      </c>
      <c r="D869" s="365">
        <v>250961.40906965866</v>
      </c>
      <c r="E869" s="365">
        <v>265173.57124126668</v>
      </c>
      <c r="F869" s="73"/>
    </row>
    <row r="870" spans="1:6" ht="15" x14ac:dyDescent="0.3">
      <c r="A870" s="192" t="s">
        <v>520</v>
      </c>
      <c r="B870" s="243" t="s">
        <v>600</v>
      </c>
      <c r="C870" s="365">
        <v>107331.1645139465</v>
      </c>
      <c r="D870" s="365">
        <v>100322.83770959075</v>
      </c>
      <c r="E870" s="365">
        <v>123689.26418880501</v>
      </c>
      <c r="F870" s="73"/>
    </row>
    <row r="871" spans="1:6" ht="15" x14ac:dyDescent="0.3">
      <c r="A871" s="192" t="s">
        <v>521</v>
      </c>
      <c r="B871" s="243" t="s">
        <v>600</v>
      </c>
      <c r="C871" s="365">
        <v>44217.837530657991</v>
      </c>
      <c r="D871" s="365">
        <v>46355.596502172477</v>
      </c>
      <c r="E871" s="365">
        <v>43848.519112590322</v>
      </c>
      <c r="F871" s="73"/>
    </row>
    <row r="872" spans="1:6" ht="15" x14ac:dyDescent="0.3">
      <c r="A872" s="276" t="s">
        <v>522</v>
      </c>
      <c r="B872" s="243" t="s">
        <v>600</v>
      </c>
      <c r="C872" s="365">
        <v>37822.467565855477</v>
      </c>
      <c r="D872" s="365">
        <v>38572.775455821204</v>
      </c>
      <c r="E872" s="365">
        <v>38138.161563517206</v>
      </c>
      <c r="F872" s="73"/>
    </row>
    <row r="873" spans="1:6" ht="15" x14ac:dyDescent="0.3">
      <c r="A873" s="192" t="s">
        <v>523</v>
      </c>
      <c r="B873" s="243" t="s">
        <v>600</v>
      </c>
      <c r="C873" s="365">
        <v>6750.9562537873944</v>
      </c>
      <c r="D873" s="365">
        <v>8082.3755760805252</v>
      </c>
      <c r="E873" s="365">
        <v>8972.7131742516976</v>
      </c>
      <c r="F873" s="73"/>
    </row>
    <row r="874" spans="1:6" ht="15" x14ac:dyDescent="0.3">
      <c r="A874" s="192" t="s">
        <v>524</v>
      </c>
      <c r="B874" s="243" t="s">
        <v>600</v>
      </c>
      <c r="C874" s="365">
        <v>683.57657434019575</v>
      </c>
      <c r="D874" s="365">
        <v>253.83841341986272</v>
      </c>
      <c r="E874" s="365">
        <v>508.80224966033904</v>
      </c>
      <c r="F874" s="73"/>
    </row>
    <row r="875" spans="1:6" ht="15" x14ac:dyDescent="0.3">
      <c r="A875" s="192" t="s">
        <v>526</v>
      </c>
      <c r="B875" s="243" t="s">
        <v>600</v>
      </c>
      <c r="C875" s="365">
        <v>47608.71438892353</v>
      </c>
      <c r="D875" s="365">
        <v>55896.808700063601</v>
      </c>
      <c r="E875" s="365">
        <v>69851.565550880579</v>
      </c>
      <c r="F875" s="73"/>
    </row>
    <row r="876" spans="1:6" ht="15" x14ac:dyDescent="0.3">
      <c r="A876" s="192" t="s">
        <v>527</v>
      </c>
      <c r="B876" s="243" t="s">
        <v>600</v>
      </c>
      <c r="C876" s="365">
        <v>8230.2644427367395</v>
      </c>
      <c r="D876" s="365">
        <v>9170.4794728922934</v>
      </c>
      <c r="E876" s="365">
        <v>10622.089358612469</v>
      </c>
      <c r="F876" s="73"/>
    </row>
    <row r="877" spans="1:6" ht="15" x14ac:dyDescent="0.3">
      <c r="A877" s="192" t="s">
        <v>528</v>
      </c>
      <c r="B877" s="243" t="s">
        <v>600</v>
      </c>
      <c r="C877" s="365">
        <v>386.63456414106724</v>
      </c>
      <c r="D877" s="365">
        <v>396.36136574018445</v>
      </c>
      <c r="E877" s="365">
        <v>432.74327237173787</v>
      </c>
      <c r="F877" s="128"/>
    </row>
    <row r="878" spans="1:6" ht="15" x14ac:dyDescent="0.3">
      <c r="A878" s="276" t="s">
        <v>529</v>
      </c>
      <c r="B878" s="243" t="s">
        <v>600</v>
      </c>
      <c r="C878" s="365">
        <v>31.805488624376107</v>
      </c>
      <c r="D878" s="365">
        <v>37.006532928067159</v>
      </c>
      <c r="E878" s="365">
        <v>44.118359922961503</v>
      </c>
      <c r="F878" s="73"/>
    </row>
    <row r="879" spans="1:6" ht="15" x14ac:dyDescent="0.3">
      <c r="A879" s="276" t="s">
        <v>534</v>
      </c>
      <c r="B879" s="243" t="s">
        <v>600</v>
      </c>
      <c r="C879" s="365">
        <v>2760.5626544836973</v>
      </c>
      <c r="D879" s="365">
        <v>2287.6134912949028</v>
      </c>
      <c r="E879" s="365">
        <v>1688.7662305152819</v>
      </c>
      <c r="F879" s="426"/>
    </row>
    <row r="880" spans="1:6" ht="15" x14ac:dyDescent="0.3">
      <c r="A880" s="192" t="s">
        <v>530</v>
      </c>
      <c r="B880" s="243" t="s">
        <v>600</v>
      </c>
      <c r="C880" s="365">
        <v>159.81747544762931</v>
      </c>
      <c r="D880" s="365">
        <v>1203.8711927920747</v>
      </c>
      <c r="E880" s="365">
        <v>219.69506484867145</v>
      </c>
      <c r="F880" s="73"/>
    </row>
    <row r="881" spans="1:6" ht="15" x14ac:dyDescent="0.3">
      <c r="A881" s="192" t="s">
        <v>603</v>
      </c>
      <c r="B881" s="243" t="s">
        <v>600</v>
      </c>
      <c r="C881" s="453">
        <v>10.849166014687306</v>
      </c>
      <c r="D881" s="453">
        <v>0</v>
      </c>
      <c r="E881" s="453">
        <v>0</v>
      </c>
      <c r="F881" s="73"/>
    </row>
    <row r="882" spans="1:6" ht="15" x14ac:dyDescent="0.3">
      <c r="A882" s="192" t="s">
        <v>536</v>
      </c>
      <c r="B882" s="243" t="s">
        <v>600</v>
      </c>
      <c r="C882" s="365">
        <v>366.58424818493216</v>
      </c>
      <c r="D882" s="365">
        <v>353.93259081645181</v>
      </c>
      <c r="E882" s="365">
        <v>420.79664675987391</v>
      </c>
      <c r="F882" s="73"/>
    </row>
    <row r="883" spans="1:6" ht="15" x14ac:dyDescent="0.3">
      <c r="A883" s="276" t="s">
        <v>537</v>
      </c>
      <c r="B883" s="243" t="s">
        <v>600</v>
      </c>
      <c r="C883" s="453">
        <v>64.578273190681173</v>
      </c>
      <c r="D883" s="453">
        <v>52.162639497756821</v>
      </c>
      <c r="E883" s="453">
        <v>33.079152410060487</v>
      </c>
      <c r="F883" s="73"/>
    </row>
    <row r="884" spans="1:6" ht="15" x14ac:dyDescent="0.3">
      <c r="A884" s="192" t="s">
        <v>535</v>
      </c>
      <c r="B884" s="243" t="s">
        <v>600</v>
      </c>
      <c r="C884" s="365">
        <v>24.335393119288149</v>
      </c>
      <c r="D884" s="365">
        <v>14.912295623357776</v>
      </c>
      <c r="E884" s="365">
        <v>160.54005586912811</v>
      </c>
      <c r="F884" s="73"/>
    </row>
    <row r="885" spans="1:6" ht="15" x14ac:dyDescent="0.3">
      <c r="A885" s="192" t="s">
        <v>604</v>
      </c>
      <c r="B885" s="243" t="s">
        <v>600</v>
      </c>
      <c r="C885" s="453">
        <v>5.7140563200000019</v>
      </c>
      <c r="D885" s="453">
        <v>4.5500335833333345</v>
      </c>
      <c r="E885" s="453" t="s">
        <v>49</v>
      </c>
      <c r="F885" s="73"/>
    </row>
    <row r="886" spans="1:6" x14ac:dyDescent="0.3">
      <c r="A886" s="192" t="s">
        <v>605</v>
      </c>
      <c r="B886" s="243" t="s">
        <v>59</v>
      </c>
      <c r="C886" s="453">
        <v>45654.118979091952</v>
      </c>
      <c r="D886" s="653" t="s">
        <v>3</v>
      </c>
      <c r="E886" s="653" t="s">
        <v>3</v>
      </c>
      <c r="F886" s="73"/>
    </row>
    <row r="887" spans="1:6" x14ac:dyDescent="0.3">
      <c r="A887" s="192" t="s">
        <v>606</v>
      </c>
      <c r="B887" s="243" t="s">
        <v>59</v>
      </c>
      <c r="C887" s="453">
        <v>40859.074666666704</v>
      </c>
      <c r="D887" s="453" t="s">
        <v>49</v>
      </c>
      <c r="E887" s="453" t="s">
        <v>49</v>
      </c>
      <c r="F887" s="73"/>
    </row>
    <row r="888" spans="1:6" x14ac:dyDescent="0.3">
      <c r="A888" s="123"/>
      <c r="B888" s="128"/>
      <c r="C888" s="129"/>
      <c r="D888" s="129"/>
      <c r="E888" s="129"/>
      <c r="F888" s="128"/>
    </row>
    <row r="889" spans="1:6" x14ac:dyDescent="0.3">
      <c r="A889" s="123"/>
      <c r="B889" s="128"/>
      <c r="C889" s="129"/>
      <c r="D889" s="129"/>
      <c r="E889" s="129"/>
      <c r="F889" s="128"/>
    </row>
    <row r="890" spans="1:6" x14ac:dyDescent="0.3">
      <c r="A890" s="123"/>
      <c r="B890" s="128"/>
      <c r="C890" s="128"/>
      <c r="D890" s="129"/>
      <c r="E890" s="129"/>
      <c r="F890" s="127" t="s">
        <v>0</v>
      </c>
    </row>
    <row r="891" spans="1:6" ht="15" x14ac:dyDescent="0.3">
      <c r="A891" s="531" t="s">
        <v>607</v>
      </c>
      <c r="B891" s="519" t="s">
        <v>172</v>
      </c>
      <c r="C891" s="532">
        <v>2023</v>
      </c>
      <c r="D891" s="532">
        <v>2022</v>
      </c>
      <c r="E891" s="532">
        <v>2021</v>
      </c>
      <c r="F891" s="532" t="s">
        <v>60</v>
      </c>
    </row>
    <row r="892" spans="1:6" ht="15" x14ac:dyDescent="0.4">
      <c r="A892" s="229" t="s">
        <v>608</v>
      </c>
      <c r="B892" s="265" t="s">
        <v>599</v>
      </c>
      <c r="C892" s="188">
        <v>1638946.0198053217</v>
      </c>
      <c r="D892" s="188">
        <v>1489650.3398369954</v>
      </c>
      <c r="E892" s="188">
        <v>1510454.8055353817</v>
      </c>
      <c r="F892" s="73"/>
    </row>
    <row r="893" spans="1:6" ht="15" x14ac:dyDescent="0.3">
      <c r="A893" s="192" t="s">
        <v>512</v>
      </c>
      <c r="B893" s="243" t="s">
        <v>600</v>
      </c>
      <c r="C893" s="365">
        <v>1348197.8179847533</v>
      </c>
      <c r="D893" s="365">
        <v>1202656.9419993283</v>
      </c>
      <c r="E893" s="365">
        <v>1209347.1420301991</v>
      </c>
      <c r="F893" s="128"/>
    </row>
    <row r="894" spans="1:6" ht="15" x14ac:dyDescent="0.3">
      <c r="A894" s="276" t="s">
        <v>513</v>
      </c>
      <c r="B894" s="243" t="s">
        <v>600</v>
      </c>
      <c r="C894" s="365">
        <v>179595.84285203443</v>
      </c>
      <c r="D894" s="365">
        <v>176103.09205765362</v>
      </c>
      <c r="E894" s="365">
        <v>184429.39499282904</v>
      </c>
      <c r="F894" s="128"/>
    </row>
    <row r="895" spans="1:6" ht="15" x14ac:dyDescent="0.3">
      <c r="A895" s="192" t="s">
        <v>514</v>
      </c>
      <c r="B895" s="243" t="s">
        <v>600</v>
      </c>
      <c r="C895" s="365">
        <v>95665.486712854079</v>
      </c>
      <c r="D895" s="365">
        <v>91979.575795332188</v>
      </c>
      <c r="E895" s="365">
        <v>96738.37534765662</v>
      </c>
      <c r="F895" s="128"/>
    </row>
    <row r="896" spans="1:6" ht="15" x14ac:dyDescent="0.3">
      <c r="A896" s="192" t="s">
        <v>515</v>
      </c>
      <c r="B896" s="243" t="s">
        <v>600</v>
      </c>
      <c r="C896" s="365">
        <v>12981.975661285514</v>
      </c>
      <c r="D896" s="365">
        <v>15933.178746312165</v>
      </c>
      <c r="E896" s="365">
        <v>17033.156207176155</v>
      </c>
      <c r="F896" s="128"/>
    </row>
    <row r="897" spans="1:6" ht="15" x14ac:dyDescent="0.3">
      <c r="A897" s="192" t="s">
        <v>609</v>
      </c>
      <c r="B897" s="243" t="s">
        <v>600</v>
      </c>
      <c r="C897" s="446">
        <v>47.64687751035266</v>
      </c>
      <c r="D897" s="446">
        <v>28.257946317644656</v>
      </c>
      <c r="E897" s="446">
        <v>0</v>
      </c>
      <c r="F897" s="128"/>
    </row>
    <row r="898" spans="1:6" ht="15" x14ac:dyDescent="0.3">
      <c r="A898" s="253" t="s">
        <v>610</v>
      </c>
      <c r="B898" s="254" t="s">
        <v>600</v>
      </c>
      <c r="C898" s="368">
        <v>2457.2497168841842</v>
      </c>
      <c r="D898" s="368">
        <v>2949.2932920513645</v>
      </c>
      <c r="E898" s="368">
        <v>2906.7369575207349</v>
      </c>
      <c r="F898" s="128"/>
    </row>
    <row r="899" spans="1:6" x14ac:dyDescent="0.3">
      <c r="A899" s="266"/>
      <c r="B899" s="267"/>
      <c r="C899" s="268"/>
      <c r="D899" s="268"/>
      <c r="E899" s="268"/>
      <c r="F899" s="128"/>
    </row>
    <row r="900" spans="1:6" x14ac:dyDescent="0.3">
      <c r="A900" s="266"/>
      <c r="B900" s="267"/>
      <c r="C900" s="268"/>
      <c r="D900" s="268"/>
      <c r="E900" s="268"/>
      <c r="F900" s="128"/>
    </row>
    <row r="901" spans="1:6" x14ac:dyDescent="0.3">
      <c r="A901" s="266"/>
      <c r="B901" s="244"/>
      <c r="C901" s="244"/>
      <c r="D901" s="251"/>
      <c r="E901" s="251"/>
      <c r="F901" s="127" t="s">
        <v>0</v>
      </c>
    </row>
    <row r="902" spans="1:6" s="99" customFormat="1" ht="18" customHeight="1" x14ac:dyDescent="0.3">
      <c r="A902" s="533" t="s">
        <v>611</v>
      </c>
      <c r="B902" s="519" t="s">
        <v>172</v>
      </c>
      <c r="C902" s="532">
        <v>2023</v>
      </c>
      <c r="D902" s="532">
        <v>2022</v>
      </c>
      <c r="E902" s="534">
        <v>2021</v>
      </c>
      <c r="F902" s="534" t="s">
        <v>60</v>
      </c>
    </row>
    <row r="903" spans="1:6" ht="15" x14ac:dyDescent="0.4">
      <c r="A903" s="229" t="s">
        <v>608</v>
      </c>
      <c r="B903" s="265" t="s">
        <v>599</v>
      </c>
      <c r="C903" s="188">
        <v>1554670.9598123929</v>
      </c>
      <c r="D903" s="188">
        <v>1406250.9681206138</v>
      </c>
      <c r="E903" s="188">
        <v>1325608.388763288</v>
      </c>
      <c r="F903" s="73"/>
    </row>
    <row r="904" spans="1:6" ht="15" x14ac:dyDescent="0.3">
      <c r="A904" s="192" t="s">
        <v>512</v>
      </c>
      <c r="B904" s="243" t="s">
        <v>600</v>
      </c>
      <c r="C904" s="365">
        <v>1440838.6342889129</v>
      </c>
      <c r="D904" s="365">
        <v>1289079.5302771225</v>
      </c>
      <c r="E904" s="365">
        <v>1200624.0170322245</v>
      </c>
      <c r="F904" s="128"/>
    </row>
    <row r="905" spans="1:6" ht="15" x14ac:dyDescent="0.3">
      <c r="A905" s="276" t="s">
        <v>513</v>
      </c>
      <c r="B905" s="243" t="s">
        <v>600</v>
      </c>
      <c r="C905" s="365">
        <v>83439.855343030649</v>
      </c>
      <c r="D905" s="365">
        <v>106061.87790819092</v>
      </c>
      <c r="E905" s="365">
        <v>115128.17350632565</v>
      </c>
      <c r="F905" s="128"/>
    </row>
    <row r="906" spans="1:6" ht="15" x14ac:dyDescent="0.3">
      <c r="A906" s="192" t="s">
        <v>514</v>
      </c>
      <c r="B906" s="243" t="s">
        <v>600</v>
      </c>
      <c r="C906" s="365">
        <v>25827.453748933534</v>
      </c>
      <c r="D906" s="365">
        <v>5885.1868397918297</v>
      </c>
      <c r="E906" s="365">
        <v>4871.1357754633937</v>
      </c>
      <c r="F906" s="128"/>
    </row>
    <row r="907" spans="1:6" ht="15" x14ac:dyDescent="0.3">
      <c r="A907" s="192" t="s">
        <v>515</v>
      </c>
      <c r="B907" s="243" t="s">
        <v>600</v>
      </c>
      <c r="C907" s="365">
        <v>2039.8611324103995</v>
      </c>
      <c r="D907" s="365">
        <v>2232.3308613824129</v>
      </c>
      <c r="E907" s="365">
        <v>2078.3254917538056</v>
      </c>
      <c r="F907" s="128"/>
    </row>
    <row r="908" spans="1:6" ht="15" x14ac:dyDescent="0.3">
      <c r="A908" s="192" t="s">
        <v>609</v>
      </c>
      <c r="B908" s="243" t="s">
        <v>600</v>
      </c>
      <c r="C908" s="446">
        <v>67.905582221535724</v>
      </c>
      <c r="D908" s="446">
        <v>42.748942074489058</v>
      </c>
      <c r="E908" s="446">
        <v>0</v>
      </c>
      <c r="F908" s="128"/>
    </row>
    <row r="909" spans="1:6" ht="15" x14ac:dyDescent="0.3">
      <c r="A909" s="253" t="s">
        <v>610</v>
      </c>
      <c r="B909" s="254" t="s">
        <v>600</v>
      </c>
      <c r="C909" s="368">
        <v>2457.2497168841842</v>
      </c>
      <c r="D909" s="368">
        <v>2949.2932920513645</v>
      </c>
      <c r="E909" s="368">
        <v>2906.7369575207349</v>
      </c>
      <c r="F909" s="128"/>
    </row>
    <row r="910" spans="1:6" x14ac:dyDescent="0.3">
      <c r="A910" s="266"/>
      <c r="B910" s="267"/>
      <c r="C910" s="268"/>
      <c r="D910" s="268"/>
      <c r="E910" s="268"/>
      <c r="F910" s="128"/>
    </row>
    <row r="911" spans="1:6" x14ac:dyDescent="0.3">
      <c r="A911" s="123"/>
      <c r="B911" s="135"/>
      <c r="C911" s="136"/>
      <c r="D911" s="136"/>
      <c r="E911" s="136"/>
      <c r="F911" s="128"/>
    </row>
    <row r="912" spans="1:6" x14ac:dyDescent="0.3">
      <c r="A912" s="124"/>
      <c r="B912" s="125"/>
      <c r="C912" s="125"/>
      <c r="D912" s="126"/>
      <c r="E912" s="126"/>
      <c r="F912" s="127" t="s">
        <v>0</v>
      </c>
    </row>
    <row r="913" spans="1:7" ht="23.15" customHeight="1" x14ac:dyDescent="0.3">
      <c r="A913" s="533" t="s">
        <v>612</v>
      </c>
      <c r="B913" s="519" t="s">
        <v>172</v>
      </c>
      <c r="C913" s="534">
        <v>2023</v>
      </c>
      <c r="D913" s="534">
        <v>2022</v>
      </c>
      <c r="E913" s="534">
        <v>2021</v>
      </c>
      <c r="F913" s="535" t="s">
        <v>61</v>
      </c>
    </row>
    <row r="914" spans="1:7" ht="15" x14ac:dyDescent="0.4">
      <c r="A914" s="229" t="s">
        <v>613</v>
      </c>
      <c r="B914" s="265" t="s">
        <v>599</v>
      </c>
      <c r="C914" s="188">
        <v>2235460.8875191044</v>
      </c>
      <c r="D914" s="188">
        <v>2003616.8708789709</v>
      </c>
      <c r="E914" s="188">
        <v>2074259.2307576635</v>
      </c>
      <c r="F914" s="73"/>
    </row>
    <row r="915" spans="1:7" ht="15" x14ac:dyDescent="0.3">
      <c r="A915" s="189" t="s">
        <v>614</v>
      </c>
      <c r="B915" s="252" t="s">
        <v>600</v>
      </c>
      <c r="C915" s="367">
        <v>523297.76227936987</v>
      </c>
      <c r="D915" s="367">
        <v>486358.31583805266</v>
      </c>
      <c r="E915" s="367">
        <v>535537.58920918778</v>
      </c>
      <c r="F915" s="73"/>
    </row>
    <row r="916" spans="1:7" ht="15" x14ac:dyDescent="0.3">
      <c r="A916" s="192" t="s">
        <v>615</v>
      </c>
      <c r="B916" s="243" t="s">
        <v>600</v>
      </c>
      <c r="C916" s="365">
        <v>649.51354374296795</v>
      </c>
      <c r="D916" s="365">
        <v>650.12904835370955</v>
      </c>
      <c r="E916" s="365">
        <v>662.58360539805813</v>
      </c>
      <c r="F916" s="73"/>
      <c r="G916" s="157"/>
    </row>
    <row r="917" spans="1:7" ht="15" x14ac:dyDescent="0.3">
      <c r="A917" s="192" t="s">
        <v>616</v>
      </c>
      <c r="B917" s="243" t="s">
        <v>600</v>
      </c>
      <c r="C917" s="365">
        <v>26913.472911577814</v>
      </c>
      <c r="D917" s="365">
        <v>26958.08615556917</v>
      </c>
      <c r="E917" s="365">
        <v>27604.252407696087</v>
      </c>
      <c r="F917" s="73"/>
    </row>
    <row r="918" spans="1:7" ht="15" x14ac:dyDescent="0.3">
      <c r="A918" s="192" t="s">
        <v>617</v>
      </c>
      <c r="B918" s="243" t="s">
        <v>600</v>
      </c>
      <c r="C918" s="453">
        <v>45423.092968032535</v>
      </c>
      <c r="D918" s="653" t="s">
        <v>3</v>
      </c>
      <c r="E918" s="653" t="s">
        <v>3</v>
      </c>
      <c r="F918" s="73"/>
      <c r="G918" s="157"/>
    </row>
    <row r="919" spans="1:7" ht="15" x14ac:dyDescent="0.3">
      <c r="A919" s="192" t="s">
        <v>618</v>
      </c>
      <c r="B919" s="243" t="s">
        <v>600</v>
      </c>
      <c r="C919" s="453">
        <v>231.02601105941997</v>
      </c>
      <c r="D919" s="653" t="s">
        <v>3</v>
      </c>
      <c r="E919" s="653" t="s">
        <v>3</v>
      </c>
      <c r="F919" s="73"/>
    </row>
    <row r="920" spans="1:7" ht="15" x14ac:dyDescent="0.3">
      <c r="A920" s="192" t="s">
        <v>619</v>
      </c>
      <c r="B920" s="243" t="s">
        <v>600</v>
      </c>
      <c r="C920" s="365">
        <v>1627142.9593014524</v>
      </c>
      <c r="D920" s="365">
        <v>1477084.4662452531</v>
      </c>
      <c r="E920" s="365">
        <v>1497435.0292725544</v>
      </c>
      <c r="F920" s="73"/>
    </row>
    <row r="921" spans="1:7" ht="15" x14ac:dyDescent="0.3">
      <c r="A921" s="192" t="s">
        <v>620</v>
      </c>
      <c r="B921" s="243" t="s">
        <v>59</v>
      </c>
      <c r="C921" s="365">
        <v>4555.4142167899345</v>
      </c>
      <c r="D921" s="365">
        <v>4165.9155466223774</v>
      </c>
      <c r="E921" s="365">
        <v>4059.3982638501179</v>
      </c>
      <c r="F921" s="73"/>
      <c r="G921" s="157"/>
    </row>
    <row r="922" spans="1:7" ht="15" x14ac:dyDescent="0.3">
      <c r="A922" s="192" t="s">
        <v>621</v>
      </c>
      <c r="B922" s="243" t="s">
        <v>59</v>
      </c>
      <c r="C922" s="365">
        <v>7247.6462870795194</v>
      </c>
      <c r="D922" s="365">
        <v>8399.9580451198999</v>
      </c>
      <c r="E922" s="365">
        <v>8960.3779989768154</v>
      </c>
      <c r="F922" s="73"/>
    </row>
    <row r="923" spans="1:7" ht="15" x14ac:dyDescent="0.3">
      <c r="A923" s="229" t="s">
        <v>622</v>
      </c>
      <c r="B923" s="355" t="s">
        <v>59</v>
      </c>
      <c r="C923" s="366">
        <v>2151185.8275261754</v>
      </c>
      <c r="D923" s="366">
        <v>1920217.499162589</v>
      </c>
      <c r="E923" s="366">
        <v>1889412.8139855699</v>
      </c>
      <c r="F923" s="73"/>
    </row>
    <row r="924" spans="1:7" ht="15" x14ac:dyDescent="0.3">
      <c r="A924" s="192" t="s">
        <v>614</v>
      </c>
      <c r="B924" s="243" t="s">
        <v>59</v>
      </c>
      <c r="C924" s="365">
        <v>523297.76227936987</v>
      </c>
      <c r="D924" s="365">
        <v>486358.31583805266</v>
      </c>
      <c r="E924" s="365">
        <v>535537.58920918778</v>
      </c>
      <c r="F924" s="73"/>
    </row>
    <row r="925" spans="1:7" ht="15" x14ac:dyDescent="0.3">
      <c r="A925" s="192" t="s">
        <v>615</v>
      </c>
      <c r="B925" s="243" t="s">
        <v>59</v>
      </c>
      <c r="C925" s="365">
        <v>649.51354374296795</v>
      </c>
      <c r="D925" s="365">
        <v>650.12904835370955</v>
      </c>
      <c r="E925" s="365">
        <v>662.58360539805813</v>
      </c>
      <c r="F925" s="73"/>
      <c r="G925" s="157"/>
    </row>
    <row r="926" spans="1:7" ht="15" x14ac:dyDescent="0.3">
      <c r="A926" s="192" t="s">
        <v>616</v>
      </c>
      <c r="B926" s="243" t="s">
        <v>59</v>
      </c>
      <c r="C926" s="365">
        <v>26913.472911577814</v>
      </c>
      <c r="D926" s="365">
        <v>26958.08615556917</v>
      </c>
      <c r="E926" s="365">
        <v>27604.252407696087</v>
      </c>
      <c r="F926" s="73"/>
    </row>
    <row r="927" spans="1:7" x14ac:dyDescent="0.3">
      <c r="A927" s="192" t="s">
        <v>623</v>
      </c>
      <c r="B927" s="243" t="s">
        <v>59</v>
      </c>
      <c r="C927" s="453">
        <v>45423.092968032535</v>
      </c>
      <c r="D927" s="653" t="s">
        <v>3</v>
      </c>
      <c r="E927" s="653" t="s">
        <v>3</v>
      </c>
      <c r="F927" s="73"/>
      <c r="G927" s="157"/>
    </row>
    <row r="928" spans="1:7" x14ac:dyDescent="0.3">
      <c r="A928" s="192" t="s">
        <v>624</v>
      </c>
      <c r="B928" s="243" t="s">
        <v>59</v>
      </c>
      <c r="C928" s="453">
        <v>231.02601105941997</v>
      </c>
      <c r="D928" s="653" t="s">
        <v>3</v>
      </c>
      <c r="E928" s="653" t="s">
        <v>3</v>
      </c>
      <c r="F928" s="73"/>
    </row>
    <row r="929" spans="1:8" ht="15" x14ac:dyDescent="0.3">
      <c r="A929" s="192" t="s">
        <v>625</v>
      </c>
      <c r="B929" s="243" t="s">
        <v>59</v>
      </c>
      <c r="C929" s="365">
        <v>1543185.2535375378</v>
      </c>
      <c r="D929" s="365">
        <v>1394171.86456524</v>
      </c>
      <c r="E929" s="365">
        <v>1313729.470913772</v>
      </c>
      <c r="F929" s="73"/>
    </row>
    <row r="930" spans="1:8" ht="15" x14ac:dyDescent="0.3">
      <c r="A930" s="192" t="s">
        <v>626</v>
      </c>
      <c r="B930" s="243" t="s">
        <v>59</v>
      </c>
      <c r="C930" s="365">
        <v>4433.0668060878397</v>
      </c>
      <c r="D930" s="365">
        <v>3993.1090128337778</v>
      </c>
      <c r="E930" s="365">
        <v>3627.1281284670381</v>
      </c>
      <c r="F930" s="73"/>
      <c r="G930" s="157"/>
    </row>
    <row r="931" spans="1:8" ht="15" x14ac:dyDescent="0.3">
      <c r="A931" s="253" t="s">
        <v>627</v>
      </c>
      <c r="B931" s="254" t="s">
        <v>59</v>
      </c>
      <c r="C931" s="368">
        <v>7052.6394687678721</v>
      </c>
      <c r="D931" s="368">
        <v>8085.9945425394199</v>
      </c>
      <c r="E931" s="368">
        <v>8251.789721049101</v>
      </c>
      <c r="F931" s="73"/>
    </row>
    <row r="932" spans="1:8" x14ac:dyDescent="0.3">
      <c r="A932" s="128"/>
      <c r="B932" s="128"/>
      <c r="C932" s="129"/>
      <c r="D932" s="129"/>
      <c r="E932" s="129"/>
      <c r="F932" s="128"/>
    </row>
    <row r="933" spans="1:8" x14ac:dyDescent="0.3">
      <c r="A933" s="128"/>
      <c r="B933" s="128"/>
      <c r="C933" s="129"/>
      <c r="D933" s="129"/>
      <c r="E933" s="129"/>
      <c r="F933" s="128"/>
    </row>
    <row r="934" spans="1:8" x14ac:dyDescent="0.3">
      <c r="A934" s="128"/>
      <c r="B934" s="128"/>
      <c r="C934" s="128"/>
      <c r="D934" s="129"/>
      <c r="E934" s="129"/>
      <c r="F934" s="127" t="s">
        <v>0</v>
      </c>
    </row>
    <row r="935" spans="1:8" ht="15" x14ac:dyDescent="0.3">
      <c r="A935" s="531" t="s">
        <v>628</v>
      </c>
      <c r="B935" s="519" t="s">
        <v>172</v>
      </c>
      <c r="C935" s="532">
        <v>2023</v>
      </c>
      <c r="D935" s="532">
        <v>2022</v>
      </c>
      <c r="E935" s="532">
        <v>2021</v>
      </c>
      <c r="F935" s="532" t="s">
        <v>62</v>
      </c>
    </row>
    <row r="936" spans="1:8" ht="15" x14ac:dyDescent="0.4">
      <c r="A936" s="229" t="s">
        <v>629</v>
      </c>
      <c r="B936" s="265" t="s">
        <v>599</v>
      </c>
      <c r="C936" s="188">
        <v>5116694.4399204087</v>
      </c>
      <c r="D936" s="188">
        <v>4071909.6131722014</v>
      </c>
      <c r="E936" s="188">
        <v>3939341.7111660503</v>
      </c>
      <c r="F936" s="73"/>
    </row>
    <row r="937" spans="1:8" ht="15" x14ac:dyDescent="0.3">
      <c r="A937" s="354" t="s">
        <v>630</v>
      </c>
      <c r="B937" s="355" t="s">
        <v>599</v>
      </c>
      <c r="C937" s="188">
        <v>5037957.4741679961</v>
      </c>
      <c r="D937" s="188">
        <v>4009868.3653187896</v>
      </c>
      <c r="E937" s="188">
        <v>3881341.7397896987</v>
      </c>
      <c r="F937" s="72"/>
    </row>
    <row r="938" spans="1:8" ht="15" x14ac:dyDescent="0.3">
      <c r="A938" s="189" t="s">
        <v>631</v>
      </c>
      <c r="B938" s="243" t="s">
        <v>600</v>
      </c>
      <c r="C938" s="367">
        <v>11137.924418472448</v>
      </c>
      <c r="D938" s="367">
        <v>4674.3064486709172</v>
      </c>
      <c r="E938" s="367">
        <v>59435.030589477377</v>
      </c>
      <c r="F938" s="73"/>
    </row>
    <row r="939" spans="1:8" ht="15" x14ac:dyDescent="0.3">
      <c r="A939" s="189" t="s">
        <v>632</v>
      </c>
      <c r="B939" s="243" t="s">
        <v>600</v>
      </c>
      <c r="C939" s="367">
        <v>4012866.3514337819</v>
      </c>
      <c r="D939" s="367">
        <v>3173002.9522085944</v>
      </c>
      <c r="E939" s="367">
        <v>2985374.8542232844</v>
      </c>
      <c r="F939" s="73"/>
    </row>
    <row r="940" spans="1:8" ht="15" x14ac:dyDescent="0.3">
      <c r="A940" s="189" t="s">
        <v>633</v>
      </c>
      <c r="B940" s="243" t="s">
        <v>600</v>
      </c>
      <c r="C940" s="367">
        <v>416992.27466355229</v>
      </c>
      <c r="D940" s="367">
        <v>282765.20024877705</v>
      </c>
      <c r="E940" s="367">
        <v>302057.3587135406</v>
      </c>
      <c r="F940" s="73"/>
    </row>
    <row r="941" spans="1:8" ht="15" x14ac:dyDescent="0.3">
      <c r="A941" s="189" t="s">
        <v>634</v>
      </c>
      <c r="B941" s="243" t="s">
        <v>600</v>
      </c>
      <c r="C941" s="367">
        <v>596960.92365219013</v>
      </c>
      <c r="D941" s="367">
        <v>549425.90641274711</v>
      </c>
      <c r="E941" s="367">
        <v>534474.49626339634</v>
      </c>
      <c r="F941" s="73"/>
    </row>
    <row r="942" spans="1:8" ht="15" x14ac:dyDescent="0.3">
      <c r="A942" s="354" t="s">
        <v>635</v>
      </c>
      <c r="B942" s="355" t="s">
        <v>599</v>
      </c>
      <c r="C942" s="188">
        <v>78736.96575241223</v>
      </c>
      <c r="D942" s="188">
        <v>62041.247853411951</v>
      </c>
      <c r="E942" s="188">
        <v>57999.971376351386</v>
      </c>
      <c r="F942" s="73"/>
    </row>
    <row r="943" spans="1:8" ht="15" x14ac:dyDescent="0.3">
      <c r="A943" s="189" t="s">
        <v>636</v>
      </c>
      <c r="B943" s="243" t="s">
        <v>600</v>
      </c>
      <c r="C943" s="367">
        <v>13133.248178246784</v>
      </c>
      <c r="D943" s="367">
        <v>15050.038139320979</v>
      </c>
      <c r="E943" s="367">
        <v>12503.754264711341</v>
      </c>
      <c r="F943" s="73"/>
      <c r="H943" s="137"/>
    </row>
    <row r="944" spans="1:8" ht="15" x14ac:dyDescent="0.3">
      <c r="A944" s="189" t="s">
        <v>637</v>
      </c>
      <c r="B944" s="243" t="s">
        <v>600</v>
      </c>
      <c r="C944" s="367">
        <v>7230.8483918141128</v>
      </c>
      <c r="D944" s="367">
        <v>5503.8507544524464</v>
      </c>
      <c r="E944" s="367">
        <v>3329.181147347696</v>
      </c>
      <c r="F944" s="73"/>
      <c r="H944" s="137"/>
    </row>
    <row r="945" spans="1:8" ht="15" x14ac:dyDescent="0.3">
      <c r="A945" s="189" t="s">
        <v>638</v>
      </c>
      <c r="B945" s="243" t="s">
        <v>600</v>
      </c>
      <c r="C945" s="423">
        <v>49743.411052882155</v>
      </c>
      <c r="D945" s="423">
        <v>30834.206494281279</v>
      </c>
      <c r="E945" s="423">
        <v>29927.617245687667</v>
      </c>
      <c r="F945" s="73"/>
      <c r="H945" s="137"/>
    </row>
    <row r="946" spans="1:8" ht="15" x14ac:dyDescent="0.3">
      <c r="A946" s="253" t="s">
        <v>547</v>
      </c>
      <c r="B946" s="662" t="s">
        <v>600</v>
      </c>
      <c r="C946" s="368">
        <v>8629.4581294691761</v>
      </c>
      <c r="D946" s="368">
        <v>10653.152465357249</v>
      </c>
      <c r="E946" s="368">
        <v>12239.418718604687</v>
      </c>
      <c r="F946" s="128"/>
      <c r="H946" s="137"/>
    </row>
    <row r="947" spans="1:8" x14ac:dyDescent="0.3">
      <c r="A947" s="266"/>
      <c r="B947" s="267"/>
      <c r="C947" s="423"/>
      <c r="D947" s="423"/>
      <c r="E947" s="428"/>
      <c r="F947" s="128"/>
      <c r="H947" s="137"/>
    </row>
    <row r="948" spans="1:8" x14ac:dyDescent="0.3">
      <c r="A948" s="266"/>
      <c r="B948" s="267"/>
      <c r="C948" s="423"/>
      <c r="D948" s="423"/>
      <c r="E948" s="428"/>
      <c r="F948" s="127" t="s">
        <v>0</v>
      </c>
      <c r="H948" s="137"/>
    </row>
    <row r="949" spans="1:8" ht="15" x14ac:dyDescent="0.3">
      <c r="A949" s="531" t="s">
        <v>639</v>
      </c>
      <c r="B949" s="519" t="s">
        <v>172</v>
      </c>
      <c r="C949" s="532">
        <v>2023</v>
      </c>
      <c r="D949" s="532">
        <v>2022</v>
      </c>
      <c r="E949" s="532">
        <v>2021</v>
      </c>
      <c r="F949" s="532" t="s">
        <v>58</v>
      </c>
    </row>
    <row r="950" spans="1:8" ht="15" x14ac:dyDescent="0.4">
      <c r="A950" s="477" t="s">
        <v>640</v>
      </c>
      <c r="B950" s="488" t="s">
        <v>63</v>
      </c>
      <c r="C950" s="489">
        <v>11791.554488177486</v>
      </c>
      <c r="D950" s="489">
        <v>17247.591497150315</v>
      </c>
      <c r="E950" s="489">
        <v>17229.639517892996</v>
      </c>
      <c r="F950" s="128"/>
    </row>
    <row r="951" spans="1:8" x14ac:dyDescent="0.3">
      <c r="A951" s="485"/>
      <c r="B951" s="267"/>
      <c r="C951" s="486"/>
      <c r="D951" s="486"/>
      <c r="E951" s="487"/>
      <c r="F951" s="128"/>
    </row>
    <row r="952" spans="1:8" x14ac:dyDescent="0.3">
      <c r="A952" s="123"/>
      <c r="B952" s="123"/>
      <c r="C952" s="136"/>
      <c r="D952" s="136"/>
      <c r="E952" s="136"/>
      <c r="F952" s="127" t="s">
        <v>0</v>
      </c>
      <c r="G952" s="128"/>
    </row>
    <row r="953" spans="1:8" ht="15" x14ac:dyDescent="0.3">
      <c r="A953" s="531" t="s">
        <v>641</v>
      </c>
      <c r="B953" s="519" t="s">
        <v>172</v>
      </c>
      <c r="C953" s="532">
        <v>2023</v>
      </c>
      <c r="D953" s="532">
        <v>2022</v>
      </c>
      <c r="E953" s="532">
        <v>2021</v>
      </c>
      <c r="F953" s="532" t="s">
        <v>64</v>
      </c>
      <c r="G953" s="128"/>
    </row>
    <row r="954" spans="1:8" x14ac:dyDescent="0.3">
      <c r="A954" s="477" t="s">
        <v>643</v>
      </c>
      <c r="B954" s="488" t="s">
        <v>642</v>
      </c>
      <c r="C954" s="504">
        <v>5686.79658411525</v>
      </c>
      <c r="D954" s="504">
        <v>4770.5135471167096</v>
      </c>
      <c r="E954" s="504">
        <v>3077.22324565084</v>
      </c>
      <c r="F954" s="561"/>
      <c r="G954" s="128"/>
    </row>
    <row r="955" spans="1:8" x14ac:dyDescent="0.3">
      <c r="A955" s="123"/>
      <c r="B955" s="123"/>
      <c r="C955" s="136"/>
      <c r="D955" s="136"/>
      <c r="E955" s="136"/>
      <c r="F955" s="128"/>
      <c r="G955" s="128"/>
    </row>
    <row r="956" spans="1:8" x14ac:dyDescent="0.3">
      <c r="A956" s="128"/>
      <c r="B956" s="128"/>
      <c r="C956" s="128"/>
      <c r="D956" s="129"/>
      <c r="E956" s="129"/>
      <c r="F956" s="127" t="s">
        <v>0</v>
      </c>
    </row>
    <row r="957" spans="1:8" ht="15" x14ac:dyDescent="0.3">
      <c r="A957" s="531" t="s">
        <v>644</v>
      </c>
      <c r="B957" s="519" t="s">
        <v>172</v>
      </c>
      <c r="C957" s="532">
        <v>2023</v>
      </c>
      <c r="D957" s="532">
        <v>2022</v>
      </c>
      <c r="E957" s="532">
        <v>2021</v>
      </c>
      <c r="F957" s="532" t="s">
        <v>65</v>
      </c>
    </row>
    <row r="958" spans="1:8" ht="15" x14ac:dyDescent="0.3">
      <c r="A958" s="229" t="s">
        <v>649</v>
      </c>
      <c r="B958" s="240" t="s">
        <v>648</v>
      </c>
      <c r="C958" s="369">
        <v>25.508565993324265</v>
      </c>
      <c r="D958" s="369">
        <v>26.488047097690721</v>
      </c>
      <c r="E958" s="369">
        <v>35.095556643313763</v>
      </c>
      <c r="F958" s="73"/>
    </row>
    <row r="959" spans="1:8" ht="15" x14ac:dyDescent="0.3">
      <c r="A959" s="242" t="s">
        <v>650</v>
      </c>
      <c r="B959" s="243" t="s">
        <v>645</v>
      </c>
      <c r="C959" s="370">
        <v>31.53669317793771</v>
      </c>
      <c r="D959" s="370">
        <v>35.306738516473764</v>
      </c>
      <c r="E959" s="370">
        <v>56.961242310243946</v>
      </c>
      <c r="F959" s="128"/>
    </row>
    <row r="960" spans="1:8" ht="15" x14ac:dyDescent="0.3">
      <c r="A960" s="242" t="s">
        <v>651</v>
      </c>
      <c r="B960" s="243" t="s">
        <v>646</v>
      </c>
      <c r="C960" s="370">
        <v>9.4828335043175844</v>
      </c>
      <c r="D960" s="370">
        <v>8.6959468867232719</v>
      </c>
      <c r="E960" s="370">
        <v>9.4395426718421831</v>
      </c>
      <c r="F960" s="128"/>
    </row>
    <row r="961" spans="1:6" x14ac:dyDescent="0.3">
      <c r="A961" s="219" t="s">
        <v>652</v>
      </c>
      <c r="B961" s="254" t="s">
        <v>647</v>
      </c>
      <c r="C961" s="377">
        <v>70.692423113291071</v>
      </c>
      <c r="D961" s="377">
        <v>83.192642413834619</v>
      </c>
      <c r="E961" s="377">
        <v>87.480776375547038</v>
      </c>
      <c r="F961" s="128"/>
    </row>
    <row r="962" spans="1:6" x14ac:dyDescent="0.3">
      <c r="A962" s="266"/>
      <c r="B962" s="266"/>
      <c r="C962" s="268"/>
      <c r="D962" s="268"/>
      <c r="E962" s="268"/>
      <c r="F962" s="128"/>
    </row>
    <row r="963" spans="1:6" x14ac:dyDescent="0.3">
      <c r="A963" s="266"/>
      <c r="B963" s="269"/>
      <c r="C963" s="270"/>
      <c r="D963" s="270"/>
      <c r="E963" s="270"/>
      <c r="F963" s="128"/>
    </row>
    <row r="964" spans="1:6" x14ac:dyDescent="0.3">
      <c r="A964" s="128"/>
      <c r="B964" s="128"/>
      <c r="C964" s="128"/>
      <c r="D964" s="129"/>
      <c r="E964" s="129"/>
      <c r="F964" s="127" t="s">
        <v>0</v>
      </c>
    </row>
    <row r="965" spans="1:6" ht="15" x14ac:dyDescent="0.3">
      <c r="A965" s="531" t="s">
        <v>653</v>
      </c>
      <c r="B965" s="519" t="s">
        <v>172</v>
      </c>
      <c r="C965" s="532">
        <v>2023</v>
      </c>
      <c r="D965" s="532">
        <v>2022</v>
      </c>
      <c r="E965" s="532">
        <v>2021</v>
      </c>
      <c r="F965" s="532" t="s">
        <v>65</v>
      </c>
    </row>
    <row r="966" spans="1:6" ht="15" x14ac:dyDescent="0.3">
      <c r="A966" s="217" t="s">
        <v>659</v>
      </c>
      <c r="B966" s="243" t="s">
        <v>654</v>
      </c>
      <c r="C966" s="365">
        <v>33828.561254762237</v>
      </c>
      <c r="D966" s="365">
        <v>34525.559646635338</v>
      </c>
      <c r="E966" s="365">
        <v>45957.949930858791</v>
      </c>
      <c r="F966" s="128"/>
    </row>
    <row r="967" spans="1:6" ht="15" x14ac:dyDescent="0.3">
      <c r="A967" s="217" t="s">
        <v>660</v>
      </c>
      <c r="B967" s="243" t="s">
        <v>655</v>
      </c>
      <c r="C967" s="365">
        <v>32553.251968370078</v>
      </c>
      <c r="D967" s="365">
        <v>33088.453568853765</v>
      </c>
      <c r="E967" s="365">
        <v>41862.433690197053</v>
      </c>
      <c r="F967" s="128"/>
    </row>
    <row r="968" spans="1:6" ht="15" x14ac:dyDescent="0.3">
      <c r="A968" s="459" t="s">
        <v>661</v>
      </c>
      <c r="B968" s="243" t="s">
        <v>656</v>
      </c>
      <c r="C968" s="365">
        <f>C969*10^6/C970</f>
        <v>6731.0504442325691</v>
      </c>
      <c r="D968" s="365">
        <f>D969*10^6/D970</f>
        <v>6905.0127302684841</v>
      </c>
      <c r="E968" s="365">
        <f>E969*10^6/E970</f>
        <v>5985.7513544557369</v>
      </c>
      <c r="F968" s="129"/>
    </row>
    <row r="969" spans="1:6" ht="15" x14ac:dyDescent="0.3">
      <c r="A969" s="460" t="s">
        <v>662</v>
      </c>
      <c r="B969" s="243" t="s">
        <v>657</v>
      </c>
      <c r="C969" s="365">
        <f>C302</f>
        <v>15047</v>
      </c>
      <c r="D969" s="365">
        <f>D302</f>
        <v>13835</v>
      </c>
      <c r="E969" s="365">
        <f>E302</f>
        <v>12416</v>
      </c>
      <c r="F969" s="129"/>
    </row>
    <row r="970" spans="1:6" ht="28" x14ac:dyDescent="0.3">
      <c r="A970" s="460" t="s">
        <v>663</v>
      </c>
      <c r="B970" s="243" t="s">
        <v>658</v>
      </c>
      <c r="C970" s="365">
        <v>2235460.8875191044</v>
      </c>
      <c r="D970" s="365">
        <v>2003616.8708789709</v>
      </c>
      <c r="E970" s="365">
        <v>2074259.2307576635</v>
      </c>
      <c r="F970" s="129"/>
    </row>
    <row r="971" spans="1:6" ht="15" x14ac:dyDescent="0.3">
      <c r="A971" s="654" t="s">
        <v>664</v>
      </c>
      <c r="B971" s="662" t="s">
        <v>656</v>
      </c>
      <c r="C971" s="368">
        <v>5969</v>
      </c>
      <c r="D971" s="368">
        <v>5416</v>
      </c>
      <c r="E971" s="368">
        <v>4787</v>
      </c>
      <c r="F971" s="129"/>
    </row>
    <row r="972" spans="1:6" x14ac:dyDescent="0.3">
      <c r="A972" s="128"/>
      <c r="B972" s="128"/>
      <c r="D972" s="129"/>
      <c r="E972" s="129"/>
      <c r="F972" s="128"/>
    </row>
    <row r="973" spans="1:6" ht="13.5" customHeight="1" x14ac:dyDescent="0.3">
      <c r="A973" s="128"/>
      <c r="B973" s="128"/>
      <c r="D973" s="129"/>
      <c r="E973" s="129"/>
      <c r="F973" s="127" t="s">
        <v>0</v>
      </c>
    </row>
    <row r="974" spans="1:6" ht="39" x14ac:dyDescent="0.3">
      <c r="A974" s="533" t="s">
        <v>66</v>
      </c>
      <c r="B974" s="519" t="s">
        <v>143</v>
      </c>
      <c r="C974" s="534" t="s">
        <v>67</v>
      </c>
      <c r="D974" s="534" t="s">
        <v>68</v>
      </c>
      <c r="E974" s="534" t="s">
        <v>665</v>
      </c>
      <c r="F974" s="535" t="s">
        <v>69</v>
      </c>
    </row>
    <row r="975" spans="1:6" ht="15" x14ac:dyDescent="0.3">
      <c r="A975" s="217" t="s">
        <v>666</v>
      </c>
      <c r="B975" s="664" t="s">
        <v>600</v>
      </c>
      <c r="C975" s="365">
        <v>497492.58541833627</v>
      </c>
      <c r="D975" s="365">
        <v>621457.90525339229</v>
      </c>
      <c r="E975" s="582">
        <v>-0.19947500673357851</v>
      </c>
      <c r="F975" s="128"/>
    </row>
    <row r="976" spans="1:6" ht="15" x14ac:dyDescent="0.3">
      <c r="A976" s="217" t="s">
        <v>668</v>
      </c>
      <c r="B976" s="664" t="s">
        <v>600</v>
      </c>
      <c r="C976" s="365">
        <v>1578911.0641077987</v>
      </c>
      <c r="D976" s="365">
        <v>1936234.4123593937</v>
      </c>
      <c r="E976" s="582">
        <v>-0.18454550026108638</v>
      </c>
      <c r="F976" s="128"/>
    </row>
    <row r="977" spans="1:6" ht="15" x14ac:dyDescent="0.3">
      <c r="A977" s="572" t="s">
        <v>667</v>
      </c>
      <c r="B977" s="665" t="s">
        <v>599</v>
      </c>
      <c r="C977" s="366">
        <v>2076403.6495261351</v>
      </c>
      <c r="D977" s="366">
        <v>2557692.3176127858</v>
      </c>
      <c r="E977" s="583">
        <v>-0.18817301235664657</v>
      </c>
      <c r="F977" s="129" t="s">
        <v>70</v>
      </c>
    </row>
    <row r="978" spans="1:6" ht="15" x14ac:dyDescent="0.3">
      <c r="A978" s="573" t="s">
        <v>669</v>
      </c>
      <c r="B978" s="663" t="s">
        <v>599</v>
      </c>
      <c r="C978" s="574">
        <v>3674068.8096944825</v>
      </c>
      <c r="D978" s="574">
        <v>3672632.2153217513</v>
      </c>
      <c r="E978" s="584">
        <v>3.9116205721277512E-4</v>
      </c>
      <c r="F978" s="129" t="s">
        <v>71</v>
      </c>
    </row>
    <row r="979" spans="1:6" x14ac:dyDescent="0.3">
      <c r="A979" s="571"/>
      <c r="B979" s="267"/>
      <c r="C979" s="588"/>
      <c r="D979" s="423"/>
      <c r="E979" s="423"/>
      <c r="F979" s="129"/>
    </row>
    <row r="980" spans="1:6" x14ac:dyDescent="0.3">
      <c r="A980" s="571"/>
      <c r="B980" s="267"/>
      <c r="C980" s="423"/>
      <c r="D980" s="423"/>
      <c r="E980" s="423"/>
      <c r="F980" s="129"/>
    </row>
    <row r="981" spans="1:6" x14ac:dyDescent="0.3">
      <c r="A981" s="575"/>
      <c r="B981" s="575"/>
      <c r="D981" s="129"/>
      <c r="E981" s="129"/>
      <c r="F981" s="127" t="s">
        <v>0</v>
      </c>
    </row>
    <row r="982" spans="1:6" s="99" customFormat="1" ht="39" x14ac:dyDescent="0.35">
      <c r="A982" s="533" t="s">
        <v>72</v>
      </c>
      <c r="B982" s="519" t="s">
        <v>143</v>
      </c>
      <c r="C982" s="534" t="s">
        <v>67</v>
      </c>
      <c r="D982" s="534" t="s">
        <v>68</v>
      </c>
      <c r="E982" s="534" t="s">
        <v>665</v>
      </c>
      <c r="F982" s="535" t="s">
        <v>69</v>
      </c>
    </row>
    <row r="983" spans="1:6" ht="15" x14ac:dyDescent="0.3">
      <c r="A983" s="217" t="s">
        <v>666</v>
      </c>
      <c r="B983" s="664" t="s">
        <v>600</v>
      </c>
      <c r="C983" s="453">
        <v>497492.58541833627</v>
      </c>
      <c r="D983" s="453">
        <v>621457.90525339229</v>
      </c>
      <c r="E983" s="585">
        <v>-0.19947500673357851</v>
      </c>
      <c r="F983" s="128"/>
    </row>
    <row r="984" spans="1:6" ht="15" x14ac:dyDescent="0.3">
      <c r="A984" s="217" t="s">
        <v>668</v>
      </c>
      <c r="B984" s="664" t="s">
        <v>600</v>
      </c>
      <c r="C984" s="453">
        <v>1578911.0641077987</v>
      </c>
      <c r="D984" s="453">
        <v>1936234.4123593937</v>
      </c>
      <c r="E984" s="585">
        <v>-0.18454550026108638</v>
      </c>
      <c r="F984" s="128"/>
    </row>
    <row r="985" spans="1:6" ht="15" x14ac:dyDescent="0.3">
      <c r="A985" s="572" t="s">
        <v>667</v>
      </c>
      <c r="B985" s="665" t="s">
        <v>599</v>
      </c>
      <c r="C985" s="576">
        <v>2076403.6495261351</v>
      </c>
      <c r="D985" s="576">
        <v>2557692.3176127858</v>
      </c>
      <c r="E985" s="586">
        <v>-0.18817301235664657</v>
      </c>
      <c r="F985" s="129" t="s">
        <v>73</v>
      </c>
    </row>
    <row r="986" spans="1:6" ht="15" x14ac:dyDescent="0.3">
      <c r="A986" s="573" t="s">
        <v>669</v>
      </c>
      <c r="B986" s="663" t="s">
        <v>599</v>
      </c>
      <c r="C986" s="577">
        <v>5010434.7809682311</v>
      </c>
      <c r="D986" s="577">
        <v>4989078.70423353</v>
      </c>
      <c r="E986" s="587">
        <v>4.2805652106829408E-3</v>
      </c>
      <c r="F986" s="129" t="s">
        <v>73</v>
      </c>
    </row>
    <row r="987" spans="1:6" x14ac:dyDescent="0.3">
      <c r="A987" s="578"/>
      <c r="B987" s="579"/>
      <c r="C987" s="580"/>
      <c r="D987" s="580"/>
      <c r="E987" s="581"/>
      <c r="F987" s="129"/>
    </row>
    <row r="988" spans="1:6" x14ac:dyDescent="0.3">
      <c r="A988" s="578"/>
      <c r="B988" s="579"/>
      <c r="C988" s="580"/>
      <c r="D988" s="580"/>
      <c r="E988" s="581"/>
      <c r="F988" s="129"/>
    </row>
    <row r="989" spans="1:6" ht="15" x14ac:dyDescent="0.3">
      <c r="A989" s="531" t="s">
        <v>670</v>
      </c>
      <c r="B989" s="519" t="s">
        <v>172</v>
      </c>
      <c r="C989" s="532">
        <v>2023</v>
      </c>
      <c r="D989" s="532">
        <v>2022</v>
      </c>
      <c r="E989" s="532">
        <v>2021</v>
      </c>
      <c r="F989" s="532" t="s">
        <v>74</v>
      </c>
    </row>
    <row r="990" spans="1:6" x14ac:dyDescent="0.3">
      <c r="A990" s="393" t="s">
        <v>75</v>
      </c>
      <c r="B990" s="456" t="s">
        <v>43</v>
      </c>
      <c r="C990" s="367">
        <v>5839.8341797891417</v>
      </c>
      <c r="D990" s="367">
        <v>5847.9508923363392</v>
      </c>
      <c r="E990" s="367">
        <v>6128.1628109132653</v>
      </c>
      <c r="F990" s="244"/>
    </row>
    <row r="991" spans="1:6" ht="15" x14ac:dyDescent="0.3">
      <c r="A991" s="189" t="s">
        <v>76</v>
      </c>
      <c r="B991" s="252" t="s">
        <v>43</v>
      </c>
      <c r="C991" s="367">
        <v>149.47892364379018</v>
      </c>
      <c r="D991" s="367">
        <v>154.5919951462875</v>
      </c>
      <c r="E991" s="367">
        <v>179.38718894240895</v>
      </c>
      <c r="F991" s="244"/>
    </row>
    <row r="992" spans="1:6" ht="15" x14ac:dyDescent="0.3">
      <c r="A992" s="253" t="s">
        <v>77</v>
      </c>
      <c r="B992" s="254" t="s">
        <v>43</v>
      </c>
      <c r="C992" s="368">
        <v>152.79805527021929</v>
      </c>
      <c r="D992" s="368">
        <v>153.80313282204338</v>
      </c>
      <c r="E992" s="368">
        <v>163.32289153503336</v>
      </c>
      <c r="F992" s="244"/>
    </row>
    <row r="993" spans="1:6" x14ac:dyDescent="0.3">
      <c r="A993" s="266"/>
      <c r="B993" s="271"/>
      <c r="C993" s="378"/>
      <c r="D993" s="272"/>
      <c r="E993" s="272"/>
      <c r="F993" s="244"/>
    </row>
    <row r="994" spans="1:6" ht="94.5" customHeight="1" x14ac:dyDescent="0.3">
      <c r="A994" s="704" t="s">
        <v>671</v>
      </c>
      <c r="B994" s="707"/>
      <c r="C994" s="707"/>
      <c r="D994" s="707"/>
      <c r="E994" s="707"/>
      <c r="F994" s="707"/>
    </row>
    <row r="995" spans="1:6" ht="64.900000000000006" customHeight="1" x14ac:dyDescent="0.3">
      <c r="A995" s="708" t="s">
        <v>672</v>
      </c>
      <c r="B995" s="708"/>
      <c r="C995" s="708"/>
      <c r="D995" s="708"/>
      <c r="E995" s="708"/>
      <c r="F995" s="708"/>
    </row>
    <row r="996" spans="1:6" ht="53.25" customHeight="1" x14ac:dyDescent="0.3">
      <c r="A996" s="704" t="s">
        <v>673</v>
      </c>
      <c r="B996" s="704"/>
      <c r="C996" s="704"/>
      <c r="D996" s="704"/>
      <c r="E996" s="704"/>
      <c r="F996" s="704"/>
    </row>
    <row r="997" spans="1:6" ht="31.9" customHeight="1" x14ac:dyDescent="0.3">
      <c r="A997" s="707" t="s">
        <v>674</v>
      </c>
      <c r="B997" s="707"/>
      <c r="C997" s="707"/>
      <c r="D997" s="707"/>
      <c r="E997" s="707"/>
      <c r="F997" s="707"/>
    </row>
    <row r="998" spans="1:6" ht="46.15" customHeight="1" x14ac:dyDescent="0.3">
      <c r="A998" s="704" t="s">
        <v>675</v>
      </c>
      <c r="B998" s="704"/>
      <c r="C998" s="704"/>
      <c r="D998" s="704"/>
      <c r="E998" s="704"/>
      <c r="F998" s="704"/>
    </row>
    <row r="999" spans="1:6" ht="55.5" customHeight="1" x14ac:dyDescent="0.3">
      <c r="A999" s="708" t="s">
        <v>973</v>
      </c>
      <c r="B999" s="708"/>
      <c r="C999" s="708"/>
      <c r="D999" s="708"/>
      <c r="E999" s="708"/>
      <c r="F999" s="708"/>
    </row>
    <row r="1000" spans="1:6" ht="36" customHeight="1" x14ac:dyDescent="0.3">
      <c r="A1000" s="704" t="s">
        <v>676</v>
      </c>
      <c r="B1000" s="704"/>
      <c r="C1000" s="704"/>
      <c r="D1000" s="704"/>
      <c r="E1000" s="704"/>
      <c r="F1000" s="704"/>
    </row>
    <row r="1001" spans="1:6" ht="29.15" customHeight="1" x14ac:dyDescent="0.3">
      <c r="A1001" s="704" t="s">
        <v>677</v>
      </c>
      <c r="B1001" s="704"/>
      <c r="C1001" s="704"/>
      <c r="D1001" s="704"/>
      <c r="E1001" s="704"/>
      <c r="F1001" s="704"/>
    </row>
    <row r="1002" spans="1:6" ht="44.65" customHeight="1" x14ac:dyDescent="0.3">
      <c r="A1002" s="704" t="s">
        <v>678</v>
      </c>
      <c r="B1002" s="704"/>
      <c r="C1002" s="704"/>
      <c r="D1002" s="704"/>
      <c r="E1002" s="704"/>
      <c r="F1002" s="704"/>
    </row>
    <row r="1003" spans="1:6" ht="39" customHeight="1" x14ac:dyDescent="0.3">
      <c r="A1003" s="708" t="s">
        <v>679</v>
      </c>
      <c r="B1003" s="708"/>
      <c r="C1003" s="708"/>
      <c r="D1003" s="708"/>
      <c r="E1003" s="708"/>
      <c r="F1003" s="708"/>
    </row>
    <row r="1004" spans="1:6" ht="93.75" customHeight="1" x14ac:dyDescent="0.3">
      <c r="A1004" s="708" t="s">
        <v>974</v>
      </c>
      <c r="B1004" s="708"/>
      <c r="C1004" s="708"/>
      <c r="D1004" s="708"/>
      <c r="E1004" s="708"/>
      <c r="F1004" s="708"/>
    </row>
    <row r="1005" spans="1:6" ht="31.9" customHeight="1" x14ac:dyDescent="0.3">
      <c r="A1005" s="704" t="s">
        <v>680</v>
      </c>
      <c r="B1005" s="704"/>
      <c r="C1005" s="704"/>
      <c r="D1005" s="704"/>
      <c r="E1005" s="704"/>
      <c r="F1005" s="704"/>
    </row>
    <row r="1006" spans="1:6" ht="34.15" customHeight="1" x14ac:dyDescent="0.3">
      <c r="A1006" s="704" t="s">
        <v>681</v>
      </c>
      <c r="B1006" s="704"/>
      <c r="C1006" s="704"/>
      <c r="D1006" s="704"/>
      <c r="E1006" s="704"/>
      <c r="F1006" s="704"/>
    </row>
    <row r="1007" spans="1:6" ht="16.149999999999999" customHeight="1" x14ac:dyDescent="0.3">
      <c r="A1007" s="704" t="s">
        <v>682</v>
      </c>
      <c r="B1007" s="707"/>
      <c r="C1007" s="707"/>
      <c r="D1007" s="707"/>
      <c r="E1007" s="707"/>
      <c r="F1007" s="707"/>
    </row>
    <row r="1008" spans="1:6" ht="17.649999999999999" customHeight="1" x14ac:dyDescent="0.3">
      <c r="A1008" s="704" t="s">
        <v>683</v>
      </c>
      <c r="B1008" s="707"/>
      <c r="C1008" s="707"/>
      <c r="D1008" s="707"/>
      <c r="E1008" s="707"/>
      <c r="F1008" s="707"/>
    </row>
    <row r="1009" spans="1:6" ht="89.5" customHeight="1" x14ac:dyDescent="0.3">
      <c r="A1009" s="704" t="s">
        <v>684</v>
      </c>
      <c r="B1009" s="707"/>
      <c r="C1009" s="707"/>
      <c r="D1009" s="707"/>
      <c r="E1009" s="707"/>
      <c r="F1009" s="707"/>
    </row>
    <row r="1010" spans="1:6" ht="95.65" customHeight="1" x14ac:dyDescent="0.3">
      <c r="A1010" s="704" t="s">
        <v>685</v>
      </c>
      <c r="B1010" s="707"/>
      <c r="C1010" s="707"/>
      <c r="D1010" s="707"/>
      <c r="E1010" s="707"/>
      <c r="F1010" s="707"/>
    </row>
    <row r="1011" spans="1:6" ht="19.899999999999999" customHeight="1" x14ac:dyDescent="0.3">
      <c r="A1011" s="704" t="s">
        <v>686</v>
      </c>
      <c r="B1011" s="707"/>
      <c r="C1011" s="707"/>
      <c r="D1011" s="707"/>
      <c r="E1011" s="707"/>
      <c r="F1011" s="707"/>
    </row>
    <row r="1012" spans="1:6" ht="38.5" customHeight="1" x14ac:dyDescent="0.3">
      <c r="A1012" s="704" t="s">
        <v>687</v>
      </c>
      <c r="B1012" s="707"/>
      <c r="C1012" s="707"/>
      <c r="D1012" s="707"/>
      <c r="E1012" s="707"/>
      <c r="F1012" s="707"/>
    </row>
    <row r="1013" spans="1:6" x14ac:dyDescent="0.3">
      <c r="A1013" s="390"/>
      <c r="B1013" s="458"/>
      <c r="C1013" s="458"/>
      <c r="D1013" s="458"/>
      <c r="E1013" s="458"/>
      <c r="F1013" s="458"/>
    </row>
    <row r="1014" spans="1:6" s="4" customFormat="1" x14ac:dyDescent="0.3">
      <c r="A1014" s="31"/>
      <c r="B1014" s="31"/>
      <c r="C1014" s="32"/>
      <c r="D1014" s="32"/>
      <c r="E1014" s="32"/>
      <c r="F1014" s="31"/>
    </row>
    <row r="1015" spans="1:6" s="4" customFormat="1" x14ac:dyDescent="0.3">
      <c r="A1015" s="9" t="s">
        <v>688</v>
      </c>
      <c r="B1015" s="5"/>
      <c r="C1015" s="5"/>
      <c r="D1015" s="6"/>
      <c r="E1015" s="6"/>
      <c r="F1015" s="10" t="s">
        <v>0</v>
      </c>
    </row>
    <row r="1016" spans="1:6" s="4" customFormat="1" ht="15" x14ac:dyDescent="0.3">
      <c r="A1016" s="523" t="s">
        <v>689</v>
      </c>
      <c r="B1016" s="519" t="s">
        <v>143</v>
      </c>
      <c r="C1016" s="532">
        <v>2023</v>
      </c>
      <c r="D1016" s="532">
        <v>2022</v>
      </c>
      <c r="E1016" s="532">
        <v>2021</v>
      </c>
      <c r="F1016" s="524" t="s">
        <v>78</v>
      </c>
    </row>
    <row r="1017" spans="1:6" s="4" customFormat="1" x14ac:dyDescent="0.3">
      <c r="A1017" s="229" t="s">
        <v>690</v>
      </c>
      <c r="B1017" s="187" t="s">
        <v>43</v>
      </c>
      <c r="C1017" s="449">
        <f>(C1018+C1020+C1022+C1023)</f>
        <v>346318</v>
      </c>
      <c r="D1017" s="188">
        <f>+D1018+D1020+D1022+D1023</f>
        <v>340718.19670000003</v>
      </c>
      <c r="E1017" s="188">
        <f>+E1018+E1020+E1022+E1023</f>
        <v>401753.5689999999</v>
      </c>
      <c r="F1017" s="241"/>
    </row>
    <row r="1018" spans="1:6" s="4" customFormat="1" x14ac:dyDescent="0.3">
      <c r="A1018" s="273" t="s">
        <v>691</v>
      </c>
      <c r="B1018" s="235" t="s">
        <v>43</v>
      </c>
      <c r="C1018" s="430">
        <v>2859</v>
      </c>
      <c r="D1018" s="430">
        <v>6054.4048000000003</v>
      </c>
      <c r="E1018" s="439">
        <v>7189.2858999999999</v>
      </c>
      <c r="F1018" s="234"/>
    </row>
    <row r="1019" spans="1:6" s="4" customFormat="1" x14ac:dyDescent="0.3">
      <c r="A1019" s="192" t="s">
        <v>692</v>
      </c>
      <c r="B1019" s="235" t="s">
        <v>43</v>
      </c>
      <c r="C1019" s="415">
        <v>1207</v>
      </c>
      <c r="D1019" s="415">
        <v>2147.0272</v>
      </c>
      <c r="E1019" s="415">
        <v>2199.59</v>
      </c>
      <c r="F1019" s="234"/>
    </row>
    <row r="1020" spans="1:6" s="4" customFormat="1" x14ac:dyDescent="0.3">
      <c r="A1020" s="273" t="s">
        <v>693</v>
      </c>
      <c r="B1020" s="235" t="s">
        <v>43</v>
      </c>
      <c r="C1020" s="415">
        <v>14742</v>
      </c>
      <c r="D1020" s="415">
        <v>14820.8</v>
      </c>
      <c r="E1020" s="232">
        <v>10438.779999999999</v>
      </c>
      <c r="F1020" s="234"/>
    </row>
    <row r="1021" spans="1:6" s="4" customFormat="1" x14ac:dyDescent="0.3">
      <c r="A1021" s="192" t="s">
        <v>692</v>
      </c>
      <c r="B1021" s="235" t="s">
        <v>43</v>
      </c>
      <c r="C1021" s="415">
        <v>5558</v>
      </c>
      <c r="D1021" s="415">
        <v>4550.1900000000005</v>
      </c>
      <c r="E1021" s="232">
        <v>3228</v>
      </c>
      <c r="F1021" s="234"/>
    </row>
    <row r="1022" spans="1:6" s="4" customFormat="1" x14ac:dyDescent="0.3">
      <c r="A1022" s="273" t="s">
        <v>694</v>
      </c>
      <c r="B1022" s="235" t="s">
        <v>43</v>
      </c>
      <c r="C1022" s="415">
        <v>269294</v>
      </c>
      <c r="D1022" s="415">
        <v>267990</v>
      </c>
      <c r="E1022" s="232">
        <v>323465.27399999992</v>
      </c>
      <c r="F1022" s="234"/>
    </row>
    <row r="1023" spans="1:6" s="4" customFormat="1" x14ac:dyDescent="0.3">
      <c r="A1023" s="275" t="s">
        <v>695</v>
      </c>
      <c r="B1023" s="259" t="s">
        <v>43</v>
      </c>
      <c r="C1023" s="478">
        <v>59423</v>
      </c>
      <c r="D1023" s="478">
        <v>51852.991900000001</v>
      </c>
      <c r="E1023" s="454">
        <v>60660.229099999997</v>
      </c>
      <c r="F1023" s="234"/>
    </row>
    <row r="1024" spans="1:6" s="4" customFormat="1" ht="33" customHeight="1" x14ac:dyDescent="0.3">
      <c r="A1024" s="705" t="s">
        <v>696</v>
      </c>
      <c r="B1024" s="705"/>
      <c r="C1024" s="705"/>
      <c r="D1024" s="705"/>
      <c r="E1024" s="705"/>
      <c r="F1024" s="705"/>
    </row>
    <row r="1025" spans="1:6" s="4" customFormat="1" x14ac:dyDescent="0.3">
      <c r="A1025" s="138"/>
      <c r="B1025" s="133"/>
      <c r="C1025" s="133"/>
      <c r="D1025" s="121"/>
      <c r="E1025" s="121"/>
      <c r="F1025" s="10" t="s">
        <v>0</v>
      </c>
    </row>
    <row r="1026" spans="1:6" s="4" customFormat="1" ht="15" x14ac:dyDescent="0.3">
      <c r="A1026" s="523" t="s">
        <v>697</v>
      </c>
      <c r="B1026" s="519" t="s">
        <v>172</v>
      </c>
      <c r="C1026" s="532">
        <v>2023</v>
      </c>
      <c r="D1026" s="532">
        <v>2022</v>
      </c>
      <c r="E1026" s="532">
        <v>2021</v>
      </c>
      <c r="F1026" s="524" t="s">
        <v>79</v>
      </c>
    </row>
    <row r="1027" spans="1:6" s="4" customFormat="1" x14ac:dyDescent="0.3">
      <c r="A1027" s="229" t="s">
        <v>690</v>
      </c>
      <c r="B1027" s="187" t="s">
        <v>43</v>
      </c>
      <c r="C1027" s="449">
        <f>(C1028+C1029)</f>
        <v>1809073</v>
      </c>
      <c r="D1027" s="188">
        <f>SUM(D1028+D1029)</f>
        <v>1536246.1199999999</v>
      </c>
      <c r="E1027" s="188">
        <f>+SUM(E1028:E1029)</f>
        <v>1482998.9999999998</v>
      </c>
      <c r="F1027" s="241"/>
    </row>
    <row r="1028" spans="1:6" s="4" customFormat="1" x14ac:dyDescent="0.3">
      <c r="A1028" s="273" t="s">
        <v>694</v>
      </c>
      <c r="B1028" s="235" t="s">
        <v>43</v>
      </c>
      <c r="C1028" s="430">
        <v>1723672</v>
      </c>
      <c r="D1028" s="430">
        <v>1491833.73</v>
      </c>
      <c r="E1028" s="274">
        <v>1462731.2599999998</v>
      </c>
      <c r="F1028" s="234"/>
    </row>
    <row r="1029" spans="1:6" s="4" customFormat="1" x14ac:dyDescent="0.3">
      <c r="A1029" s="275" t="s">
        <v>695</v>
      </c>
      <c r="B1029" s="259" t="s">
        <v>43</v>
      </c>
      <c r="C1029" s="478">
        <v>85401</v>
      </c>
      <c r="D1029" s="478">
        <v>44412.39</v>
      </c>
      <c r="E1029" s="454">
        <v>20267.740000000002</v>
      </c>
      <c r="F1029" s="234"/>
    </row>
    <row r="1030" spans="1:6" s="4" customFormat="1" ht="36" customHeight="1" x14ac:dyDescent="0.3">
      <c r="A1030" s="672" t="s">
        <v>494</v>
      </c>
      <c r="B1030" s="672"/>
      <c r="C1030" s="672"/>
      <c r="D1030" s="672"/>
      <c r="E1030" s="672"/>
      <c r="F1030" s="672"/>
    </row>
    <row r="1031" spans="1:6" s="4" customFormat="1" x14ac:dyDescent="0.3">
      <c r="A1031" s="139"/>
      <c r="B1031" s="139"/>
      <c r="C1031" s="139"/>
      <c r="D1031" s="140"/>
      <c r="E1031" s="140"/>
      <c r="F1031" s="10" t="s">
        <v>0</v>
      </c>
    </row>
    <row r="1032" spans="1:6" s="4" customFormat="1" ht="15" x14ac:dyDescent="0.3">
      <c r="A1032" s="523" t="s">
        <v>698</v>
      </c>
      <c r="B1032" s="519" t="s">
        <v>172</v>
      </c>
      <c r="C1032" s="524">
        <v>2023</v>
      </c>
      <c r="D1032" s="524">
        <v>2022</v>
      </c>
      <c r="E1032" s="524">
        <v>2021</v>
      </c>
      <c r="F1032" s="524" t="s">
        <v>79</v>
      </c>
    </row>
    <row r="1033" spans="1:6" s="4" customFormat="1" ht="15" x14ac:dyDescent="0.3">
      <c r="A1033" s="229" t="s">
        <v>699</v>
      </c>
      <c r="B1033" s="187" t="s">
        <v>43</v>
      </c>
      <c r="C1033" s="188">
        <f>(C1034+C1043)</f>
        <v>328717.11</v>
      </c>
      <c r="D1033" s="188">
        <f>(D1034+D1043)</f>
        <v>319842.95649999997</v>
      </c>
      <c r="E1033" s="188">
        <f>+E1034+E1043</f>
        <v>384125.50309999991</v>
      </c>
      <c r="F1033" s="241"/>
    </row>
    <row r="1034" spans="1:6" s="4" customFormat="1" x14ac:dyDescent="0.3">
      <c r="A1034" s="440" t="s">
        <v>700</v>
      </c>
      <c r="B1034" s="235" t="s">
        <v>43</v>
      </c>
      <c r="C1034" s="449">
        <f>(C1035+C1039)</f>
        <v>269294.11</v>
      </c>
      <c r="D1034" s="274">
        <f>(D1035+D1039)</f>
        <v>267989.96460000001</v>
      </c>
      <c r="E1034" s="274">
        <v>323465.27399999992</v>
      </c>
      <c r="F1034" s="234"/>
    </row>
    <row r="1035" spans="1:6" s="4" customFormat="1" x14ac:dyDescent="0.3">
      <c r="A1035" s="192" t="s">
        <v>701</v>
      </c>
      <c r="B1035" s="235" t="s">
        <v>43</v>
      </c>
      <c r="C1035" s="274">
        <v>258965.48</v>
      </c>
      <c r="D1035" s="415">
        <v>255370.96460000001</v>
      </c>
      <c r="E1035" s="232">
        <v>310637.88499999995</v>
      </c>
      <c r="F1035" s="234"/>
    </row>
    <row r="1036" spans="1:6" s="4" customFormat="1" x14ac:dyDescent="0.3">
      <c r="A1036" s="434" t="s">
        <v>702</v>
      </c>
      <c r="B1036" s="235" t="s">
        <v>4</v>
      </c>
      <c r="C1036" s="415">
        <v>96</v>
      </c>
      <c r="D1036" s="415">
        <f>0.927508719211691*100</f>
        <v>92.750871921169093</v>
      </c>
      <c r="E1036" s="437" t="s">
        <v>80</v>
      </c>
      <c r="F1036" s="234"/>
    </row>
    <row r="1037" spans="1:6" s="4" customFormat="1" x14ac:dyDescent="0.3">
      <c r="A1037" s="434" t="s">
        <v>703</v>
      </c>
      <c r="B1037" s="235" t="s">
        <v>4</v>
      </c>
      <c r="C1037" s="415">
        <v>1</v>
      </c>
      <c r="D1037" s="415">
        <f>0.036946683875274*100</f>
        <v>3.6946683875274</v>
      </c>
      <c r="E1037" s="437" t="s">
        <v>80</v>
      </c>
      <c r="F1037" s="234"/>
    </row>
    <row r="1038" spans="1:6" s="4" customFormat="1" x14ac:dyDescent="0.3">
      <c r="A1038" s="434" t="s">
        <v>704</v>
      </c>
      <c r="B1038" s="235" t="s">
        <v>4</v>
      </c>
      <c r="C1038" s="415">
        <v>3</v>
      </c>
      <c r="D1038" s="415">
        <v>3</v>
      </c>
      <c r="E1038" s="437" t="s">
        <v>80</v>
      </c>
      <c r="F1038" s="234"/>
    </row>
    <row r="1039" spans="1:6" s="4" customFormat="1" ht="15" x14ac:dyDescent="0.3">
      <c r="A1039" s="192" t="s">
        <v>705</v>
      </c>
      <c r="B1039" s="235" t="s">
        <v>43</v>
      </c>
      <c r="C1039" s="415">
        <v>10328.629999999999</v>
      </c>
      <c r="D1039" s="415">
        <v>12619</v>
      </c>
      <c r="E1039" s="232">
        <v>12827.389000000001</v>
      </c>
      <c r="F1039" s="234"/>
    </row>
    <row r="1040" spans="1:6" s="4" customFormat="1" x14ac:dyDescent="0.3">
      <c r="A1040" s="434" t="s">
        <v>706</v>
      </c>
      <c r="B1040" s="235" t="s">
        <v>4</v>
      </c>
      <c r="C1040" s="232">
        <v>0</v>
      </c>
      <c r="D1040" s="232">
        <f>0.0000610001955740412*100</f>
        <v>6.1000195574041202E-3</v>
      </c>
      <c r="E1040" s="437" t="s">
        <v>80</v>
      </c>
      <c r="F1040" s="234"/>
    </row>
    <row r="1041" spans="1:6" s="4" customFormat="1" x14ac:dyDescent="0.3">
      <c r="A1041" s="434" t="s">
        <v>707</v>
      </c>
      <c r="B1041" s="235" t="s">
        <v>4</v>
      </c>
      <c r="C1041" s="232">
        <v>6</v>
      </c>
      <c r="D1041" s="232">
        <v>4</v>
      </c>
      <c r="E1041" s="437" t="s">
        <v>80</v>
      </c>
      <c r="F1041" s="234"/>
    </row>
    <row r="1042" spans="1:6" s="4" customFormat="1" x14ac:dyDescent="0.3">
      <c r="A1042" s="434" t="s">
        <v>708</v>
      </c>
      <c r="B1042" s="235" t="s">
        <v>4</v>
      </c>
      <c r="C1042" s="232">
        <v>94</v>
      </c>
      <c r="D1042" s="232">
        <v>96</v>
      </c>
      <c r="E1042" s="437" t="s">
        <v>80</v>
      </c>
      <c r="F1042" s="234"/>
    </row>
    <row r="1043" spans="1:6" s="4" customFormat="1" x14ac:dyDescent="0.3">
      <c r="A1043" s="440" t="s">
        <v>709</v>
      </c>
      <c r="B1043" s="235" t="s">
        <v>43</v>
      </c>
      <c r="C1043" s="645">
        <f>(C1044+C1048)</f>
        <v>59423</v>
      </c>
      <c r="D1043" s="645">
        <f>(D1044+D1048)</f>
        <v>51852.991899999994</v>
      </c>
      <c r="E1043" s="645">
        <v>60660.229099999997</v>
      </c>
      <c r="F1043" s="234"/>
    </row>
    <row r="1044" spans="1:6" s="4" customFormat="1" x14ac:dyDescent="0.3">
      <c r="A1044" s="192" t="s">
        <v>701</v>
      </c>
      <c r="B1044" s="235" t="s">
        <v>43</v>
      </c>
      <c r="C1044" s="232">
        <v>57703</v>
      </c>
      <c r="D1044" s="232">
        <v>49645.320999999996</v>
      </c>
      <c r="E1044" s="232">
        <v>56552.968999999997</v>
      </c>
      <c r="F1044" s="234"/>
    </row>
    <row r="1045" spans="1:6" s="4" customFormat="1" x14ac:dyDescent="0.3">
      <c r="A1045" s="434" t="s">
        <v>710</v>
      </c>
      <c r="B1045" s="235" t="s">
        <v>4</v>
      </c>
      <c r="C1045" s="232">
        <v>94</v>
      </c>
      <c r="D1045" s="232">
        <f>0.939580771368162*100</f>
        <v>93.9580771368162</v>
      </c>
      <c r="E1045" s="437" t="s">
        <v>80</v>
      </c>
      <c r="F1045" s="234"/>
    </row>
    <row r="1046" spans="1:6" s="4" customFormat="1" x14ac:dyDescent="0.3">
      <c r="A1046" s="434" t="s">
        <v>711</v>
      </c>
      <c r="B1046" s="235" t="s">
        <v>4</v>
      </c>
      <c r="C1046" s="232">
        <v>2</v>
      </c>
      <c r="D1046" s="232">
        <f>0.0368637962880731*100</f>
        <v>3.6863796288073098</v>
      </c>
      <c r="E1046" s="437" t="s">
        <v>80</v>
      </c>
      <c r="F1046" s="234"/>
    </row>
    <row r="1047" spans="1:6" s="4" customFormat="1" x14ac:dyDescent="0.3">
      <c r="A1047" s="434" t="s">
        <v>712</v>
      </c>
      <c r="B1047" s="235" t="s">
        <v>4</v>
      </c>
      <c r="C1047" s="232">
        <v>4</v>
      </c>
      <c r="D1047" s="232">
        <f>0.0235554323437651*100</f>
        <v>2.3555432343765101</v>
      </c>
      <c r="E1047" s="437" t="s">
        <v>80</v>
      </c>
      <c r="F1047" s="234"/>
    </row>
    <row r="1048" spans="1:6" s="4" customFormat="1" ht="15" x14ac:dyDescent="0.3">
      <c r="A1048" s="192" t="s">
        <v>713</v>
      </c>
      <c r="B1048" s="235" t="s">
        <v>43</v>
      </c>
      <c r="C1048" s="415">
        <v>1720</v>
      </c>
      <c r="D1048" s="415">
        <v>2207.6709000000001</v>
      </c>
      <c r="E1048" s="232">
        <v>4107.2601000000004</v>
      </c>
      <c r="F1048" s="234"/>
    </row>
    <row r="1049" spans="1:6" s="4" customFormat="1" x14ac:dyDescent="0.3">
      <c r="A1049" s="434" t="s">
        <v>714</v>
      </c>
      <c r="B1049" s="235" t="s">
        <v>4</v>
      </c>
      <c r="C1049" s="232">
        <v>0</v>
      </c>
      <c r="D1049" s="232">
        <f>0.00173214223188791*100</f>
        <v>0.17321422318879101</v>
      </c>
      <c r="E1049" s="437" t="s">
        <v>80</v>
      </c>
      <c r="F1049" s="234"/>
    </row>
    <row r="1050" spans="1:6" s="4" customFormat="1" x14ac:dyDescent="0.3">
      <c r="A1050" s="434" t="s">
        <v>715</v>
      </c>
      <c r="B1050" s="235" t="s">
        <v>4</v>
      </c>
      <c r="C1050" s="239">
        <v>3</v>
      </c>
      <c r="D1050" s="239">
        <f>0.107030898491256*100</f>
        <v>10.703089849125599</v>
      </c>
      <c r="E1050" s="437" t="s">
        <v>80</v>
      </c>
      <c r="F1050" s="234"/>
    </row>
    <row r="1051" spans="1:6" s="4" customFormat="1" x14ac:dyDescent="0.3">
      <c r="A1051" s="436" t="s">
        <v>716</v>
      </c>
      <c r="B1051" s="259" t="s">
        <v>4</v>
      </c>
      <c r="C1051" s="435">
        <v>97</v>
      </c>
      <c r="D1051" s="435">
        <f>0.891236959276856*100</f>
        <v>89.123695927685603</v>
      </c>
      <c r="E1051" s="441" t="s">
        <v>80</v>
      </c>
      <c r="F1051" s="234"/>
    </row>
    <row r="1052" spans="1:6" s="4" customFormat="1" ht="20.25" customHeight="1" x14ac:dyDescent="0.3">
      <c r="A1052" s="705" t="s">
        <v>717</v>
      </c>
      <c r="B1052" s="705"/>
      <c r="C1052" s="705"/>
      <c r="D1052" s="705"/>
      <c r="E1052" s="705"/>
      <c r="F1052" s="705"/>
    </row>
    <row r="1053" spans="1:6" s="4" customFormat="1" ht="25.9" customHeight="1" x14ac:dyDescent="0.3">
      <c r="A1053" s="666" t="s">
        <v>718</v>
      </c>
      <c r="B1053" s="409"/>
      <c r="C1053" s="409"/>
      <c r="D1053" s="409"/>
      <c r="E1053" s="409"/>
      <c r="F1053" s="409"/>
    </row>
    <row r="1054" spans="1:6" s="4" customFormat="1" ht="28.9" customHeight="1" x14ac:dyDescent="0.3">
      <c r="A1054" s="705" t="s">
        <v>719</v>
      </c>
      <c r="B1054" s="705"/>
      <c r="C1054" s="705"/>
      <c r="D1054" s="705"/>
      <c r="E1054" s="705"/>
      <c r="F1054" s="705"/>
    </row>
    <row r="1055" spans="1:6" s="4" customFormat="1" ht="28.9" customHeight="1" x14ac:dyDescent="0.3">
      <c r="A1055" s="409"/>
      <c r="B1055" s="409"/>
      <c r="C1055" s="409"/>
      <c r="D1055" s="409"/>
      <c r="E1055" s="409"/>
      <c r="F1055" s="409"/>
    </row>
    <row r="1056" spans="1:6" s="4" customFormat="1" x14ac:dyDescent="0.3">
      <c r="A1056" s="138"/>
      <c r="B1056" s="133"/>
      <c r="C1056" s="133"/>
      <c r="D1056" s="121"/>
      <c r="E1056" s="121"/>
      <c r="F1056" s="10" t="s">
        <v>0</v>
      </c>
    </row>
    <row r="1057" spans="1:6" s="4" customFormat="1" ht="15" x14ac:dyDescent="0.3">
      <c r="A1057" s="523" t="s">
        <v>720</v>
      </c>
      <c r="B1057" s="519" t="s">
        <v>143</v>
      </c>
      <c r="C1057" s="524">
        <v>2023</v>
      </c>
      <c r="D1057" s="524">
        <v>2022</v>
      </c>
      <c r="E1057" s="524">
        <v>2021</v>
      </c>
      <c r="F1057" s="524" t="s">
        <v>79</v>
      </c>
    </row>
    <row r="1058" spans="1:6" s="4" customFormat="1" x14ac:dyDescent="0.3">
      <c r="A1058" s="229" t="s">
        <v>721</v>
      </c>
      <c r="B1058" s="187" t="s">
        <v>43</v>
      </c>
      <c r="C1058" s="188">
        <f>(C1059+C1062)</f>
        <v>1635837</v>
      </c>
      <c r="D1058" s="188">
        <f>+D1059+D1062</f>
        <v>1415320.35</v>
      </c>
      <c r="E1058" s="188">
        <f>+E1059+E1062</f>
        <v>1391504.3199999998</v>
      </c>
      <c r="F1058" s="241"/>
    </row>
    <row r="1059" spans="1:6" s="4" customFormat="1" x14ac:dyDescent="0.3">
      <c r="A1059" s="273" t="s">
        <v>700</v>
      </c>
      <c r="B1059" s="235" t="s">
        <v>43</v>
      </c>
      <c r="C1059" s="274">
        <v>1581474</v>
      </c>
      <c r="D1059" s="274">
        <v>1377729.27</v>
      </c>
      <c r="E1059" s="274">
        <v>1378750.64</v>
      </c>
      <c r="F1059" s="234"/>
    </row>
    <row r="1060" spans="1:6" s="4" customFormat="1" x14ac:dyDescent="0.3">
      <c r="A1060" s="192" t="s">
        <v>701</v>
      </c>
      <c r="B1060" s="235" t="s">
        <v>4</v>
      </c>
      <c r="C1060" s="442">
        <v>94.4</v>
      </c>
      <c r="D1060" s="442">
        <f>(0.923703116215278*100)</f>
        <v>92.370311621527804</v>
      </c>
      <c r="E1060" s="372">
        <v>82.018000731444815</v>
      </c>
      <c r="F1060" s="234"/>
    </row>
    <row r="1061" spans="1:6" s="4" customFormat="1" x14ac:dyDescent="0.3">
      <c r="A1061" s="192" t="s">
        <v>722</v>
      </c>
      <c r="B1061" s="235" t="s">
        <v>4</v>
      </c>
      <c r="C1061" s="444">
        <v>5.6</v>
      </c>
      <c r="D1061" s="444">
        <f>0.0762968837847221*100</f>
        <v>7.6296883784722098</v>
      </c>
      <c r="E1061" s="372">
        <v>17.981999268555189</v>
      </c>
      <c r="F1061" s="234"/>
    </row>
    <row r="1062" spans="1:6" s="4" customFormat="1" x14ac:dyDescent="0.3">
      <c r="A1062" s="273" t="s">
        <v>709</v>
      </c>
      <c r="B1062" s="235" t="s">
        <v>43</v>
      </c>
      <c r="C1062" s="232">
        <v>54363</v>
      </c>
      <c r="D1062" s="232">
        <v>37591.08</v>
      </c>
      <c r="E1062" s="232">
        <v>12753.68</v>
      </c>
      <c r="F1062" s="234"/>
    </row>
    <row r="1063" spans="1:6" s="4" customFormat="1" x14ac:dyDescent="0.3">
      <c r="A1063" s="192" t="s">
        <v>701</v>
      </c>
      <c r="B1063" s="235" t="s">
        <v>4</v>
      </c>
      <c r="C1063" s="379">
        <v>69.7</v>
      </c>
      <c r="D1063" s="379">
        <f>0.863380089106245*100</f>
        <v>86.338008910624495</v>
      </c>
      <c r="E1063" s="379">
        <v>40.429977857371362</v>
      </c>
      <c r="F1063" s="234"/>
    </row>
    <row r="1064" spans="1:6" s="4" customFormat="1" x14ac:dyDescent="0.3">
      <c r="A1064" s="253" t="s">
        <v>722</v>
      </c>
      <c r="B1064" s="259" t="s">
        <v>4</v>
      </c>
      <c r="C1064" s="443">
        <v>30.3</v>
      </c>
      <c r="D1064" s="443">
        <f>0.136619910893755*100</f>
        <v>13.661991089375499</v>
      </c>
      <c r="E1064" s="443">
        <v>59.57002214262863</v>
      </c>
      <c r="F1064" s="234"/>
    </row>
    <row r="1065" spans="1:6" s="4" customFormat="1" ht="28.5" customHeight="1" x14ac:dyDescent="0.3">
      <c r="A1065" s="672" t="s">
        <v>572</v>
      </c>
      <c r="B1065" s="672"/>
      <c r="C1065" s="672"/>
      <c r="D1065" s="672"/>
      <c r="E1065" s="672"/>
      <c r="F1065" s="672"/>
    </row>
    <row r="1066" spans="1:6" s="4" customFormat="1" x14ac:dyDescent="0.3">
      <c r="A1066" s="132"/>
      <c r="B1066" s="133"/>
      <c r="C1066" s="133"/>
      <c r="D1066" s="143"/>
      <c r="E1066" s="143"/>
      <c r="F1066" s="10" t="s">
        <v>0</v>
      </c>
    </row>
    <row r="1067" spans="1:6" s="4" customFormat="1" x14ac:dyDescent="0.3">
      <c r="A1067" s="523" t="s">
        <v>723</v>
      </c>
      <c r="B1067" s="519" t="s">
        <v>172</v>
      </c>
      <c r="C1067" s="524">
        <v>2023</v>
      </c>
      <c r="D1067" s="524">
        <v>2022</v>
      </c>
      <c r="E1067" s="524">
        <v>2021</v>
      </c>
      <c r="F1067" s="524" t="s">
        <v>80</v>
      </c>
    </row>
    <row r="1068" spans="1:6" s="4" customFormat="1" x14ac:dyDescent="0.3">
      <c r="A1068" s="471" t="s">
        <v>724</v>
      </c>
      <c r="B1068" s="474" t="s">
        <v>81</v>
      </c>
      <c r="C1068" s="445">
        <v>709</v>
      </c>
      <c r="D1068" s="445">
        <v>694</v>
      </c>
      <c r="E1068" s="479">
        <v>675</v>
      </c>
      <c r="F1068" s="73"/>
    </row>
    <row r="1069" spans="1:6" s="4" customFormat="1" x14ac:dyDescent="0.3">
      <c r="A1069" s="123"/>
      <c r="B1069" s="2"/>
      <c r="C1069" s="141"/>
      <c r="D1069" s="141"/>
      <c r="E1069" s="142"/>
      <c r="F1069" s="1"/>
    </row>
    <row r="1070" spans="1:6" s="4" customFormat="1" x14ac:dyDescent="0.3">
      <c r="A1070" s="1"/>
      <c r="B1070" s="1"/>
      <c r="C1070" s="3"/>
      <c r="D1070" s="3"/>
      <c r="E1070" s="3"/>
      <c r="F1070" s="1"/>
    </row>
    <row r="1071" spans="1:6" s="4" customFormat="1" x14ac:dyDescent="0.3">
      <c r="A1071" s="9" t="s">
        <v>725</v>
      </c>
      <c r="B1071" s="5"/>
      <c r="C1071" s="5"/>
      <c r="D1071" s="6"/>
      <c r="E1071" s="6"/>
      <c r="F1071" s="10" t="s">
        <v>0</v>
      </c>
    </row>
    <row r="1072" spans="1:6" s="4" customFormat="1" x14ac:dyDescent="0.3">
      <c r="A1072" s="523" t="s">
        <v>726</v>
      </c>
      <c r="B1072" s="519" t="s">
        <v>172</v>
      </c>
      <c r="C1072" s="524">
        <v>2023</v>
      </c>
      <c r="D1072" s="524">
        <v>2022</v>
      </c>
      <c r="E1072" s="524">
        <v>2021</v>
      </c>
      <c r="F1072" s="524" t="s">
        <v>82</v>
      </c>
    </row>
    <row r="1073" spans="1:6" s="4" customFormat="1" ht="15" x14ac:dyDescent="0.3">
      <c r="A1073" s="471" t="s">
        <v>727</v>
      </c>
      <c r="B1073" s="474" t="s">
        <v>4</v>
      </c>
      <c r="C1073" s="550">
        <v>6.6</v>
      </c>
      <c r="D1073" s="480">
        <v>14</v>
      </c>
      <c r="E1073" s="480">
        <v>18</v>
      </c>
      <c r="F1073" s="73"/>
    </row>
    <row r="1074" spans="1:6" s="4" customFormat="1" x14ac:dyDescent="0.3">
      <c r="A1074" s="672" t="s">
        <v>728</v>
      </c>
      <c r="B1074" s="672"/>
      <c r="C1074" s="672"/>
      <c r="D1074" s="672"/>
      <c r="E1074" s="672"/>
      <c r="F1074" s="672"/>
    </row>
    <row r="1075" spans="1:6" s="4" customFormat="1" x14ac:dyDescent="0.3">
      <c r="A1075" s="1"/>
      <c r="B1075" s="1"/>
      <c r="C1075" s="3"/>
      <c r="D1075" s="3"/>
      <c r="E1075" s="3"/>
      <c r="F1075" s="1"/>
    </row>
    <row r="1076" spans="1:6" s="4" customFormat="1" x14ac:dyDescent="0.3">
      <c r="A1076" s="1"/>
      <c r="B1076" s="1"/>
      <c r="C1076" s="3"/>
      <c r="D1076" s="3"/>
      <c r="E1076" s="3"/>
      <c r="F1076" s="1"/>
    </row>
    <row r="1077" spans="1:6" s="4" customFormat="1" x14ac:dyDescent="0.3">
      <c r="A1077" s="279" t="s">
        <v>729</v>
      </c>
      <c r="B1077" s="5"/>
      <c r="C1077" s="6"/>
      <c r="D1077" s="6"/>
      <c r="E1077" s="6"/>
      <c r="F1077" s="8"/>
    </row>
    <row r="1078" spans="1:6" s="4" customFormat="1" ht="15" x14ac:dyDescent="0.3">
      <c r="A1078" s="9" t="s">
        <v>730</v>
      </c>
      <c r="B1078" s="5"/>
      <c r="C1078" s="5"/>
      <c r="D1078" s="6"/>
      <c r="E1078" s="6"/>
      <c r="F1078" s="10" t="s">
        <v>0</v>
      </c>
    </row>
    <row r="1079" spans="1:6" x14ac:dyDescent="0.3">
      <c r="A1079" s="536" t="s">
        <v>731</v>
      </c>
      <c r="B1079" s="519" t="s">
        <v>143</v>
      </c>
      <c r="C1079" s="524">
        <v>2023</v>
      </c>
      <c r="D1079" s="524">
        <v>2022</v>
      </c>
      <c r="E1079" s="524">
        <v>2021</v>
      </c>
      <c r="F1079" s="537" t="s">
        <v>83</v>
      </c>
    </row>
    <row r="1080" spans="1:6" x14ac:dyDescent="0.3">
      <c r="A1080" s="280" t="s">
        <v>419</v>
      </c>
      <c r="B1080" s="281"/>
      <c r="C1080" s="197">
        <f>C1081+C1084+C1087</f>
        <v>70626</v>
      </c>
      <c r="D1080" s="197">
        <f>D1081+D1084+D1087</f>
        <v>64599</v>
      </c>
      <c r="E1080" s="197">
        <f>E1081+E1084+E1087</f>
        <v>62301</v>
      </c>
    </row>
    <row r="1081" spans="1:6" x14ac:dyDescent="0.3">
      <c r="A1081" s="282" t="s">
        <v>732</v>
      </c>
      <c r="B1081" s="283" t="s">
        <v>219</v>
      </c>
      <c r="C1081" s="188">
        <f>C1082+C1083</f>
        <v>70553</v>
      </c>
      <c r="D1081" s="188">
        <f>D1082+D1083</f>
        <v>64531</v>
      </c>
      <c r="E1081" s="188">
        <f>E1082+E1083</f>
        <v>62256</v>
      </c>
    </row>
    <row r="1082" spans="1:6" x14ac:dyDescent="0.3">
      <c r="A1082" s="276" t="s">
        <v>733</v>
      </c>
      <c r="B1082" s="235" t="s">
        <v>219</v>
      </c>
      <c r="C1082" s="194">
        <v>14119</v>
      </c>
      <c r="D1082" s="194">
        <v>12608</v>
      </c>
      <c r="E1082" s="194">
        <v>11700</v>
      </c>
    </row>
    <row r="1083" spans="1:6" x14ac:dyDescent="0.3">
      <c r="A1083" s="276" t="s">
        <v>734</v>
      </c>
      <c r="B1083" s="235" t="s">
        <v>219</v>
      </c>
      <c r="C1083" s="194">
        <v>56434</v>
      </c>
      <c r="D1083" s="194">
        <v>51923</v>
      </c>
      <c r="E1083" s="194">
        <v>50556</v>
      </c>
    </row>
    <row r="1084" spans="1:6" x14ac:dyDescent="0.3">
      <c r="A1084" s="280" t="s">
        <v>735</v>
      </c>
      <c r="B1084" s="281" t="s">
        <v>219</v>
      </c>
      <c r="C1084" s="197">
        <f>C1085+C1086</f>
        <v>70</v>
      </c>
      <c r="D1084" s="197">
        <f>D1085+D1086</f>
        <v>65</v>
      </c>
      <c r="E1084" s="197">
        <f>E1085+E1086</f>
        <v>44</v>
      </c>
    </row>
    <row r="1085" spans="1:6" x14ac:dyDescent="0.3">
      <c r="A1085" s="276" t="s">
        <v>733</v>
      </c>
      <c r="B1085" s="235" t="s">
        <v>219</v>
      </c>
      <c r="C1085" s="194">
        <v>25</v>
      </c>
      <c r="D1085" s="194">
        <v>7</v>
      </c>
      <c r="E1085" s="194">
        <v>1</v>
      </c>
    </row>
    <row r="1086" spans="1:6" x14ac:dyDescent="0.3">
      <c r="A1086" s="276" t="s">
        <v>734</v>
      </c>
      <c r="B1086" s="235" t="s">
        <v>219</v>
      </c>
      <c r="C1086" s="194">
        <v>45</v>
      </c>
      <c r="D1086" s="194">
        <v>58</v>
      </c>
      <c r="E1086" s="194">
        <v>43</v>
      </c>
    </row>
    <row r="1087" spans="1:6" x14ac:dyDescent="0.3">
      <c r="A1087" s="280" t="s">
        <v>352</v>
      </c>
      <c r="B1087" s="281" t="s">
        <v>219</v>
      </c>
      <c r="C1087" s="197">
        <v>3</v>
      </c>
      <c r="D1087" s="197">
        <v>3</v>
      </c>
      <c r="E1087" s="197">
        <f>E1088+E1089</f>
        <v>1</v>
      </c>
    </row>
    <row r="1088" spans="1:6" x14ac:dyDescent="0.3">
      <c r="A1088" s="276" t="s">
        <v>733</v>
      </c>
      <c r="B1088" s="235" t="s">
        <v>219</v>
      </c>
      <c r="C1088" s="194">
        <v>0</v>
      </c>
      <c r="D1088" s="194">
        <v>0</v>
      </c>
      <c r="E1088" s="194">
        <v>0</v>
      </c>
    </row>
    <row r="1089" spans="1:6" x14ac:dyDescent="0.3">
      <c r="A1089" s="277" t="s">
        <v>734</v>
      </c>
      <c r="B1089" s="259" t="s">
        <v>219</v>
      </c>
      <c r="C1089" s="278">
        <v>3</v>
      </c>
      <c r="D1089" s="278">
        <v>3</v>
      </c>
      <c r="E1089" s="278">
        <v>1</v>
      </c>
    </row>
    <row r="1090" spans="1:6" s="4" customFormat="1" x14ac:dyDescent="0.3">
      <c r="A1090" s="284"/>
      <c r="B1090" s="285"/>
      <c r="C1090" s="286"/>
      <c r="D1090" s="286"/>
      <c r="E1090" s="286"/>
      <c r="F1090" s="1"/>
    </row>
    <row r="1091" spans="1:6" s="4" customFormat="1" x14ac:dyDescent="0.3">
      <c r="A1091" s="144"/>
      <c r="B1091" s="80"/>
      <c r="C1091" s="145"/>
      <c r="D1091" s="145"/>
      <c r="E1091" s="145"/>
      <c r="F1091" s="1"/>
    </row>
    <row r="1092" spans="1:6" s="4" customFormat="1" x14ac:dyDescent="0.3">
      <c r="A1092" s="144"/>
      <c r="B1092" s="80"/>
      <c r="C1092" s="80"/>
      <c r="D1092" s="145"/>
      <c r="E1092" s="145"/>
      <c r="F1092" s="10" t="s">
        <v>0</v>
      </c>
    </row>
    <row r="1093" spans="1:6" x14ac:dyDescent="0.3">
      <c r="A1093" s="536" t="s">
        <v>736</v>
      </c>
      <c r="B1093" s="519" t="s">
        <v>143</v>
      </c>
      <c r="C1093" s="524">
        <v>2023</v>
      </c>
      <c r="D1093" s="524">
        <v>2022</v>
      </c>
      <c r="E1093" s="524">
        <v>2021</v>
      </c>
      <c r="F1093" s="537" t="s">
        <v>83</v>
      </c>
    </row>
    <row r="1094" spans="1:6" x14ac:dyDescent="0.3">
      <c r="A1094" s="280" t="s">
        <v>419</v>
      </c>
      <c r="B1094" s="281"/>
      <c r="C1094" s="197">
        <f>C1095+C1100+C1105</f>
        <v>70626</v>
      </c>
      <c r="D1094" s="197">
        <f>D1095+D1100+D1105</f>
        <v>64599</v>
      </c>
      <c r="E1094" s="197">
        <f>E1095+E1100+E1105</f>
        <v>62301</v>
      </c>
    </row>
    <row r="1095" spans="1:6" x14ac:dyDescent="0.3">
      <c r="A1095" s="282" t="s">
        <v>732</v>
      </c>
      <c r="B1095" s="283" t="s">
        <v>219</v>
      </c>
      <c r="C1095" s="188">
        <f>C1098+C1099+C1097+C1096</f>
        <v>70553</v>
      </c>
      <c r="D1095" s="188">
        <f>D1098+D1099+D1097+D1096</f>
        <v>64531</v>
      </c>
      <c r="E1095" s="188">
        <f>E1098+E1099+E1097+E1096</f>
        <v>62256</v>
      </c>
    </row>
    <row r="1096" spans="1:6" x14ac:dyDescent="0.3">
      <c r="A1096" s="276" t="s">
        <v>737</v>
      </c>
      <c r="B1096" s="235" t="s">
        <v>219</v>
      </c>
      <c r="C1096" s="194">
        <v>28004</v>
      </c>
      <c r="D1096" s="194">
        <v>26748</v>
      </c>
      <c r="E1096" s="194">
        <v>26354</v>
      </c>
    </row>
    <row r="1097" spans="1:6" x14ac:dyDescent="0.3">
      <c r="A1097" s="276" t="s">
        <v>738</v>
      </c>
      <c r="B1097" s="235" t="s">
        <v>219</v>
      </c>
      <c r="C1097" s="194">
        <v>22741</v>
      </c>
      <c r="D1097" s="194">
        <v>19499</v>
      </c>
      <c r="E1097" s="194">
        <v>18421</v>
      </c>
    </row>
    <row r="1098" spans="1:6" x14ac:dyDescent="0.3">
      <c r="A1098" s="276" t="s">
        <v>739</v>
      </c>
      <c r="B1098" s="235" t="s">
        <v>219</v>
      </c>
      <c r="C1098" s="194">
        <v>19527</v>
      </c>
      <c r="D1098" s="194">
        <v>18010</v>
      </c>
      <c r="E1098" s="194">
        <v>17246</v>
      </c>
    </row>
    <row r="1099" spans="1:6" x14ac:dyDescent="0.3">
      <c r="A1099" s="276" t="s">
        <v>435</v>
      </c>
      <c r="B1099" s="235" t="s">
        <v>219</v>
      </c>
      <c r="C1099" s="194">
        <v>281</v>
      </c>
      <c r="D1099" s="194">
        <v>274</v>
      </c>
      <c r="E1099" s="194">
        <v>235</v>
      </c>
    </row>
    <row r="1100" spans="1:6" x14ac:dyDescent="0.3">
      <c r="A1100" s="280" t="s">
        <v>735</v>
      </c>
      <c r="B1100" s="281" t="s">
        <v>219</v>
      </c>
      <c r="C1100" s="188">
        <f>C1103+C1104+C1102+C1101</f>
        <v>70</v>
      </c>
      <c r="D1100" s="188">
        <f>D1103+D1104+D1102+D1101</f>
        <v>65</v>
      </c>
      <c r="E1100" s="188">
        <f>E1103+E1104+E1102+E1101</f>
        <v>44</v>
      </c>
    </row>
    <row r="1101" spans="1:6" ht="16.5" customHeight="1" x14ac:dyDescent="0.3">
      <c r="A1101" s="276" t="s">
        <v>737</v>
      </c>
      <c r="B1101" s="235" t="s">
        <v>219</v>
      </c>
      <c r="C1101" s="194">
        <v>13</v>
      </c>
      <c r="D1101" s="194">
        <v>2</v>
      </c>
      <c r="E1101" s="194">
        <v>3</v>
      </c>
    </row>
    <row r="1102" spans="1:6" x14ac:dyDescent="0.3">
      <c r="A1102" s="276" t="s">
        <v>738</v>
      </c>
      <c r="B1102" s="235" t="s">
        <v>219</v>
      </c>
      <c r="C1102" s="194">
        <v>19</v>
      </c>
      <c r="D1102" s="194">
        <v>15</v>
      </c>
      <c r="E1102" s="194">
        <v>8</v>
      </c>
    </row>
    <row r="1103" spans="1:6" x14ac:dyDescent="0.3">
      <c r="A1103" s="276" t="s">
        <v>739</v>
      </c>
      <c r="B1103" s="235" t="s">
        <v>219</v>
      </c>
      <c r="C1103" s="194">
        <v>38</v>
      </c>
      <c r="D1103" s="194">
        <v>48</v>
      </c>
      <c r="E1103" s="194">
        <v>33</v>
      </c>
    </row>
    <row r="1104" spans="1:6" x14ac:dyDescent="0.3">
      <c r="A1104" s="276" t="s">
        <v>435</v>
      </c>
      <c r="B1104" s="235" t="s">
        <v>219</v>
      </c>
      <c r="C1104" s="194">
        <v>0</v>
      </c>
      <c r="D1104" s="194">
        <v>0</v>
      </c>
      <c r="E1104" s="194">
        <v>0</v>
      </c>
    </row>
    <row r="1105" spans="1:6" x14ac:dyDescent="0.3">
      <c r="A1105" s="280" t="s">
        <v>352</v>
      </c>
      <c r="B1105" s="281" t="s">
        <v>219</v>
      </c>
      <c r="C1105" s="188">
        <v>3</v>
      </c>
      <c r="D1105" s="188">
        <v>3</v>
      </c>
      <c r="E1105" s="188">
        <f>E1108+E1109+E1107+E1106</f>
        <v>1</v>
      </c>
    </row>
    <row r="1106" spans="1:6" x14ac:dyDescent="0.3">
      <c r="A1106" s="276" t="s">
        <v>737</v>
      </c>
      <c r="B1106" s="235" t="s">
        <v>219</v>
      </c>
      <c r="C1106" s="194">
        <v>0</v>
      </c>
      <c r="D1106" s="194">
        <v>0</v>
      </c>
      <c r="E1106" s="194">
        <v>0</v>
      </c>
    </row>
    <row r="1107" spans="1:6" x14ac:dyDescent="0.3">
      <c r="A1107" s="276" t="s">
        <v>738</v>
      </c>
      <c r="B1107" s="235" t="s">
        <v>219</v>
      </c>
      <c r="C1107" s="194">
        <v>1</v>
      </c>
      <c r="D1107" s="194">
        <v>1</v>
      </c>
      <c r="E1107" s="194">
        <v>0</v>
      </c>
    </row>
    <row r="1108" spans="1:6" x14ac:dyDescent="0.3">
      <c r="A1108" s="276" t="s">
        <v>739</v>
      </c>
      <c r="B1108" s="235" t="s">
        <v>219</v>
      </c>
      <c r="C1108" s="194">
        <v>1</v>
      </c>
      <c r="D1108" s="194">
        <v>0</v>
      </c>
      <c r="E1108" s="194">
        <v>0</v>
      </c>
    </row>
    <row r="1109" spans="1:6" x14ac:dyDescent="0.3">
      <c r="A1109" s="277" t="s">
        <v>435</v>
      </c>
      <c r="B1109" s="259" t="s">
        <v>219</v>
      </c>
      <c r="C1109" s="278">
        <v>1</v>
      </c>
      <c r="D1109" s="278">
        <v>2</v>
      </c>
      <c r="E1109" s="278">
        <v>1</v>
      </c>
    </row>
    <row r="1110" spans="1:6" s="4" customFormat="1" x14ac:dyDescent="0.3">
      <c r="A1110" s="144"/>
      <c r="B1110" s="80"/>
      <c r="C1110" s="145"/>
      <c r="D1110" s="145"/>
      <c r="E1110" s="145"/>
      <c r="F1110" s="1"/>
    </row>
    <row r="1111" spans="1:6" s="4" customFormat="1" x14ac:dyDescent="0.3">
      <c r="A1111" s="144"/>
      <c r="B1111" s="80"/>
      <c r="C1111" s="145"/>
      <c r="D1111" s="145"/>
      <c r="E1111" s="145"/>
      <c r="F1111" s="1"/>
    </row>
    <row r="1112" spans="1:6" s="4" customFormat="1" x14ac:dyDescent="0.3">
      <c r="A1112" s="144"/>
      <c r="B1112" s="80"/>
      <c r="C1112" s="80"/>
      <c r="D1112" s="145"/>
      <c r="E1112" s="145"/>
      <c r="F1112" s="10" t="s">
        <v>0</v>
      </c>
    </row>
    <row r="1113" spans="1:6" ht="26" x14ac:dyDescent="0.3">
      <c r="A1113" s="536" t="s">
        <v>740</v>
      </c>
      <c r="B1113" s="519" t="s">
        <v>740</v>
      </c>
      <c r="C1113" s="524">
        <v>2023</v>
      </c>
      <c r="D1113" s="524">
        <v>2022</v>
      </c>
      <c r="E1113" s="524">
        <v>2021</v>
      </c>
      <c r="F1113" s="537" t="s">
        <v>83</v>
      </c>
    </row>
    <row r="1114" spans="1:6" x14ac:dyDescent="0.3">
      <c r="A1114" s="280" t="s">
        <v>419</v>
      </c>
      <c r="B1114" s="281"/>
      <c r="C1114" s="197">
        <f>C1115+C1118+C1121</f>
        <v>70626</v>
      </c>
      <c r="D1114" s="197">
        <f>D1115+D1118+D1121</f>
        <v>64599</v>
      </c>
      <c r="E1114" s="197">
        <f>E1115+E1118+E1121</f>
        <v>62301</v>
      </c>
      <c r="F1114" s="234"/>
    </row>
    <row r="1115" spans="1:6" x14ac:dyDescent="0.3">
      <c r="A1115" s="282" t="s">
        <v>84</v>
      </c>
      <c r="B1115" s="283" t="s">
        <v>219</v>
      </c>
      <c r="C1115" s="188">
        <f>C1116+C1117</f>
        <v>69940</v>
      </c>
      <c r="D1115" s="188">
        <f>D1116+D1117</f>
        <v>64059</v>
      </c>
      <c r="E1115" s="188">
        <f>E1116+E1117</f>
        <v>61743</v>
      </c>
      <c r="F1115" s="234"/>
    </row>
    <row r="1116" spans="1:6" x14ac:dyDescent="0.3">
      <c r="A1116" s="276" t="s">
        <v>733</v>
      </c>
      <c r="B1116" s="235" t="s">
        <v>219</v>
      </c>
      <c r="C1116" s="194">
        <v>13689</v>
      </c>
      <c r="D1116" s="194">
        <v>12221</v>
      </c>
      <c r="E1116" s="194">
        <v>11296</v>
      </c>
      <c r="F1116" s="234"/>
    </row>
    <row r="1117" spans="1:6" x14ac:dyDescent="0.3">
      <c r="A1117" s="276" t="s">
        <v>734</v>
      </c>
      <c r="B1117" s="235" t="s">
        <v>219</v>
      </c>
      <c r="C1117" s="194">
        <v>56251</v>
      </c>
      <c r="D1117" s="194">
        <v>51838</v>
      </c>
      <c r="E1117" s="194">
        <v>50447</v>
      </c>
      <c r="F1117" s="234"/>
    </row>
    <row r="1118" spans="1:6" x14ac:dyDescent="0.3">
      <c r="A1118" s="280" t="s">
        <v>85</v>
      </c>
      <c r="B1118" s="281" t="s">
        <v>219</v>
      </c>
      <c r="C1118" s="197">
        <f>C1119+C1120</f>
        <v>683</v>
      </c>
      <c r="D1118" s="197">
        <f>D1119+D1120</f>
        <v>537</v>
      </c>
      <c r="E1118" s="197">
        <f>E1119+E1120</f>
        <v>557</v>
      </c>
      <c r="F1118" s="234"/>
    </row>
    <row r="1119" spans="1:6" x14ac:dyDescent="0.3">
      <c r="A1119" s="276" t="s">
        <v>733</v>
      </c>
      <c r="B1119" s="235" t="s">
        <v>219</v>
      </c>
      <c r="C1119" s="194">
        <v>455</v>
      </c>
      <c r="D1119" s="194">
        <v>394</v>
      </c>
      <c r="E1119" s="194">
        <v>405</v>
      </c>
      <c r="F1119" s="234"/>
    </row>
    <row r="1120" spans="1:6" x14ac:dyDescent="0.3">
      <c r="A1120" s="276" t="s">
        <v>734</v>
      </c>
      <c r="B1120" s="235" t="s">
        <v>219</v>
      </c>
      <c r="C1120" s="194">
        <v>228</v>
      </c>
      <c r="D1120" s="194">
        <v>143</v>
      </c>
      <c r="E1120" s="194">
        <v>152</v>
      </c>
      <c r="F1120" s="234"/>
    </row>
    <row r="1121" spans="1:6" x14ac:dyDescent="0.3">
      <c r="A1121" s="280" t="s">
        <v>352</v>
      </c>
      <c r="B1121" s="281" t="s">
        <v>219</v>
      </c>
      <c r="C1121" s="197">
        <v>3</v>
      </c>
      <c r="D1121" s="197">
        <v>3</v>
      </c>
      <c r="E1121" s="197">
        <f>E1122+E1123</f>
        <v>1</v>
      </c>
      <c r="F1121" s="234"/>
    </row>
    <row r="1122" spans="1:6" x14ac:dyDescent="0.3">
      <c r="A1122" s="276" t="s">
        <v>733</v>
      </c>
      <c r="B1122" s="235" t="s">
        <v>219</v>
      </c>
      <c r="C1122" s="194">
        <v>0</v>
      </c>
      <c r="D1122" s="194">
        <v>0</v>
      </c>
      <c r="E1122" s="194">
        <v>0</v>
      </c>
      <c r="F1122" s="234"/>
    </row>
    <row r="1123" spans="1:6" x14ac:dyDescent="0.3">
      <c r="A1123" s="277" t="s">
        <v>734</v>
      </c>
      <c r="B1123" s="259" t="s">
        <v>219</v>
      </c>
      <c r="C1123" s="278">
        <v>3</v>
      </c>
      <c r="D1123" s="278">
        <v>3</v>
      </c>
      <c r="E1123" s="278">
        <v>1</v>
      </c>
      <c r="F1123" s="234"/>
    </row>
    <row r="1124" spans="1:6" s="4" customFormat="1" ht="28.5" customHeight="1" x14ac:dyDescent="0.3">
      <c r="A1124" s="723" t="s">
        <v>741</v>
      </c>
      <c r="B1124" s="723"/>
      <c r="C1124" s="723"/>
      <c r="D1124" s="723"/>
      <c r="E1124" s="723"/>
      <c r="F1124" s="490"/>
    </row>
    <row r="1125" spans="1:6" s="4" customFormat="1" ht="15" customHeight="1" x14ac:dyDescent="0.3">
      <c r="A1125" s="348"/>
      <c r="B1125" s="348"/>
      <c r="C1125" s="348"/>
      <c r="D1125" s="348"/>
      <c r="E1125" s="348"/>
      <c r="F1125" s="348"/>
    </row>
    <row r="1126" spans="1:6" s="4" customFormat="1" ht="15" customHeight="1" x14ac:dyDescent="0.3">
      <c r="A1126" s="348"/>
      <c r="B1126" s="348"/>
      <c r="C1126" s="348"/>
      <c r="D1126" s="348"/>
      <c r="E1126" s="348"/>
      <c r="F1126" s="348"/>
    </row>
    <row r="1127" spans="1:6" x14ac:dyDescent="0.3">
      <c r="A1127" s="536" t="s">
        <v>742</v>
      </c>
      <c r="B1127" s="519" t="s">
        <v>172</v>
      </c>
      <c r="C1127" s="524">
        <v>2023</v>
      </c>
      <c r="D1127" s="524">
        <v>2022</v>
      </c>
      <c r="E1127" s="524">
        <v>2021</v>
      </c>
      <c r="F1127" s="537" t="s">
        <v>134</v>
      </c>
    </row>
    <row r="1128" spans="1:6" ht="15" x14ac:dyDescent="0.3">
      <c r="A1128" s="277" t="s">
        <v>743</v>
      </c>
      <c r="B1128" s="259" t="s">
        <v>219</v>
      </c>
      <c r="C1128" s="278">
        <v>244</v>
      </c>
      <c r="D1128" s="278">
        <v>289</v>
      </c>
      <c r="E1128" s="278">
        <v>292</v>
      </c>
      <c r="F1128" s="234"/>
    </row>
    <row r="1129" spans="1:6" s="4" customFormat="1" ht="33" customHeight="1" x14ac:dyDescent="0.3">
      <c r="A1129" s="722" t="s">
        <v>744</v>
      </c>
      <c r="B1129" s="722"/>
      <c r="C1129" s="722"/>
      <c r="D1129" s="722"/>
      <c r="E1129" s="722"/>
      <c r="F1129" s="722"/>
    </row>
    <row r="1130" spans="1:6" s="4" customFormat="1" x14ac:dyDescent="0.3">
      <c r="A1130" s="146"/>
      <c r="B1130" s="133"/>
      <c r="C1130" s="147"/>
      <c r="D1130" s="147"/>
      <c r="E1130" s="147"/>
      <c r="F1130" s="10"/>
    </row>
    <row r="1131" spans="1:6" s="4" customFormat="1" ht="15" x14ac:dyDescent="0.3">
      <c r="A1131" s="9" t="s">
        <v>745</v>
      </c>
      <c r="B1131" s="5"/>
      <c r="C1131" s="5"/>
      <c r="D1131" s="6"/>
      <c r="E1131" s="6"/>
      <c r="F1131" s="10" t="s">
        <v>0</v>
      </c>
    </row>
    <row r="1132" spans="1:6" s="4" customFormat="1" x14ac:dyDescent="0.3">
      <c r="A1132" s="525" t="s">
        <v>746</v>
      </c>
      <c r="B1132" s="519" t="s">
        <v>172</v>
      </c>
      <c r="C1132" s="526">
        <v>2023</v>
      </c>
      <c r="D1132" s="526">
        <v>2022</v>
      </c>
      <c r="E1132" s="526">
        <v>2021</v>
      </c>
      <c r="F1132" s="526" t="s">
        <v>86</v>
      </c>
    </row>
    <row r="1133" spans="1:6" s="4" customFormat="1" x14ac:dyDescent="0.3">
      <c r="A1133" s="229" t="s">
        <v>747</v>
      </c>
      <c r="B1133" s="187" t="s">
        <v>219</v>
      </c>
      <c r="C1133" s="188">
        <f>+C1134+C1138+C1142+C1146</f>
        <v>12148</v>
      </c>
      <c r="D1133" s="188">
        <f>+D1134+D1138+D1142+D1146</f>
        <v>9317</v>
      </c>
      <c r="E1133" s="188">
        <f>+E1134+E1138+E1142+E1146</f>
        <v>8680</v>
      </c>
      <c r="F1133" s="72"/>
    </row>
    <row r="1134" spans="1:6" s="4" customFormat="1" x14ac:dyDescent="0.3">
      <c r="A1134" s="701" t="s">
        <v>748</v>
      </c>
      <c r="B1134" s="235" t="s">
        <v>219</v>
      </c>
      <c r="C1134" s="194">
        <v>4045</v>
      </c>
      <c r="D1134" s="194">
        <f>D1136+D1137</f>
        <v>3296</v>
      </c>
      <c r="E1134" s="194">
        <f>E1136+E1137</f>
        <v>3121</v>
      </c>
      <c r="F1134" s="1"/>
    </row>
    <row r="1135" spans="1:6" s="4" customFormat="1" x14ac:dyDescent="0.3">
      <c r="A1135" s="701"/>
      <c r="B1135" s="235" t="s">
        <v>4</v>
      </c>
      <c r="C1135" s="287">
        <f>+C1134/C1133*100</f>
        <v>33.297662166611786</v>
      </c>
      <c r="D1135" s="287">
        <f>+D1134/D1133*100</f>
        <v>35.376194053880006</v>
      </c>
      <c r="E1135" s="287">
        <f>+E1134/E1133*100</f>
        <v>35.956221198156676</v>
      </c>
      <c r="F1135" s="1"/>
    </row>
    <row r="1136" spans="1:6" s="4" customFormat="1" x14ac:dyDescent="0.3">
      <c r="A1136" s="276" t="s">
        <v>733</v>
      </c>
      <c r="B1136" s="235" t="s">
        <v>219</v>
      </c>
      <c r="C1136" s="194">
        <v>763</v>
      </c>
      <c r="D1136" s="194">
        <v>718</v>
      </c>
      <c r="E1136" s="194">
        <v>620</v>
      </c>
      <c r="F1136" s="1"/>
    </row>
    <row r="1137" spans="1:6" s="4" customFormat="1" x14ac:dyDescent="0.3">
      <c r="A1137" s="276" t="s">
        <v>734</v>
      </c>
      <c r="B1137" s="235" t="s">
        <v>219</v>
      </c>
      <c r="C1137" s="194">
        <v>3282</v>
      </c>
      <c r="D1137" s="194">
        <v>2578</v>
      </c>
      <c r="E1137" s="194">
        <v>2501</v>
      </c>
      <c r="F1137" s="1"/>
    </row>
    <row r="1138" spans="1:6" s="4" customFormat="1" x14ac:dyDescent="0.3">
      <c r="A1138" s="701" t="s">
        <v>749</v>
      </c>
      <c r="B1138" s="235" t="s">
        <v>219</v>
      </c>
      <c r="C1138" s="194">
        <v>2219</v>
      </c>
      <c r="D1138" s="194">
        <f>D1140+D1141</f>
        <v>2469</v>
      </c>
      <c r="E1138" s="194">
        <f>E1140+E1141</f>
        <v>1969</v>
      </c>
      <c r="F1138" s="1"/>
    </row>
    <row r="1139" spans="1:6" s="4" customFormat="1" x14ac:dyDescent="0.3">
      <c r="A1139" s="701"/>
      <c r="B1139" s="235" t="s">
        <v>4</v>
      </c>
      <c r="C1139" s="287">
        <f>+C1138/C1133*100</f>
        <v>18.266381297332895</v>
      </c>
      <c r="D1139" s="287">
        <f>+D1138/D1133*100</f>
        <v>26.499946334657075</v>
      </c>
      <c r="E1139" s="287">
        <f>+E1138/E1133*100</f>
        <v>22.684331797235021</v>
      </c>
      <c r="F1139" s="1"/>
    </row>
    <row r="1140" spans="1:6" s="4" customFormat="1" x14ac:dyDescent="0.3">
      <c r="A1140" s="276" t="s">
        <v>733</v>
      </c>
      <c r="B1140" s="235" t="s">
        <v>219</v>
      </c>
      <c r="C1140" s="194">
        <v>452</v>
      </c>
      <c r="D1140" s="194">
        <v>470</v>
      </c>
      <c r="E1140" s="194">
        <v>374</v>
      </c>
      <c r="F1140" s="148"/>
    </row>
    <row r="1141" spans="1:6" s="4" customFormat="1" x14ac:dyDescent="0.3">
      <c r="A1141" s="276" t="s">
        <v>734</v>
      </c>
      <c r="B1141" s="235" t="s">
        <v>219</v>
      </c>
      <c r="C1141" s="194">
        <v>1767</v>
      </c>
      <c r="D1141" s="194">
        <v>1999</v>
      </c>
      <c r="E1141" s="194">
        <v>1595</v>
      </c>
      <c r="F1141" s="1"/>
    </row>
    <row r="1142" spans="1:6" s="4" customFormat="1" x14ac:dyDescent="0.3">
      <c r="A1142" s="701" t="s">
        <v>750</v>
      </c>
      <c r="B1142" s="235" t="s">
        <v>219</v>
      </c>
      <c r="C1142" s="194">
        <v>5870</v>
      </c>
      <c r="D1142" s="194">
        <f>D1144+D1145</f>
        <v>3520</v>
      </c>
      <c r="E1142" s="194">
        <f>E1144+E1145</f>
        <v>3572</v>
      </c>
      <c r="F1142" s="1"/>
    </row>
    <row r="1143" spans="1:6" s="4" customFormat="1" x14ac:dyDescent="0.3">
      <c r="A1143" s="701"/>
      <c r="B1143" s="235" t="s">
        <v>4</v>
      </c>
      <c r="C1143" s="287">
        <f>+C1142/C1133*100</f>
        <v>48.320711228185708</v>
      </c>
      <c r="D1143" s="287">
        <f>+D1142/D1133*100</f>
        <v>37.780401416765052</v>
      </c>
      <c r="E1143" s="287">
        <f>+E1142/E1133*100</f>
        <v>41.15207373271889</v>
      </c>
      <c r="F1143" s="1"/>
    </row>
    <row r="1144" spans="1:6" s="4" customFormat="1" x14ac:dyDescent="0.3">
      <c r="A1144" s="276" t="s">
        <v>733</v>
      </c>
      <c r="B1144" s="235" t="s">
        <v>219</v>
      </c>
      <c r="C1144" s="194">
        <v>1680</v>
      </c>
      <c r="D1144" s="194">
        <v>978</v>
      </c>
      <c r="E1144" s="194">
        <v>809</v>
      </c>
      <c r="F1144" s="148"/>
    </row>
    <row r="1145" spans="1:6" s="4" customFormat="1" x14ac:dyDescent="0.3">
      <c r="A1145" s="276" t="s">
        <v>734</v>
      </c>
      <c r="B1145" s="235" t="s">
        <v>219</v>
      </c>
      <c r="C1145" s="194">
        <v>4190</v>
      </c>
      <c r="D1145" s="194">
        <v>2542</v>
      </c>
      <c r="E1145" s="194">
        <v>2763</v>
      </c>
      <c r="F1145" s="1"/>
    </row>
    <row r="1146" spans="1:6" s="4" customFormat="1" x14ac:dyDescent="0.3">
      <c r="A1146" s="701" t="s">
        <v>751</v>
      </c>
      <c r="B1146" s="235" t="s">
        <v>219</v>
      </c>
      <c r="C1146" s="194">
        <v>14</v>
      </c>
      <c r="D1146" s="194">
        <f>D1148+D1149</f>
        <v>32</v>
      </c>
      <c r="E1146" s="194">
        <f>E1148+E1149</f>
        <v>18</v>
      </c>
      <c r="F1146" s="1"/>
    </row>
    <row r="1147" spans="1:6" s="4" customFormat="1" x14ac:dyDescent="0.3">
      <c r="A1147" s="701"/>
      <c r="B1147" s="235" t="s">
        <v>4</v>
      </c>
      <c r="C1147" s="287">
        <f>+C1146/C1133*100</f>
        <v>0.11524530786960817</v>
      </c>
      <c r="D1147" s="287">
        <f>+D1146/D1133*100</f>
        <v>0.34345819469786415</v>
      </c>
      <c r="E1147" s="287">
        <f>+E1146/E1133*100</f>
        <v>0.20737327188940094</v>
      </c>
      <c r="F1147" s="1"/>
    </row>
    <row r="1148" spans="1:6" s="4" customFormat="1" x14ac:dyDescent="0.3">
      <c r="A1148" s="276" t="s">
        <v>733</v>
      </c>
      <c r="B1148" s="235" t="s">
        <v>219</v>
      </c>
      <c r="C1148" s="194">
        <v>1</v>
      </c>
      <c r="D1148" s="194">
        <v>0</v>
      </c>
      <c r="E1148" s="194">
        <v>4</v>
      </c>
      <c r="F1148" s="148"/>
    </row>
    <row r="1149" spans="1:6" s="4" customFormat="1" x14ac:dyDescent="0.3">
      <c r="A1149" s="277" t="s">
        <v>734</v>
      </c>
      <c r="B1149" s="259" t="s">
        <v>219</v>
      </c>
      <c r="C1149" s="278">
        <v>13</v>
      </c>
      <c r="D1149" s="278">
        <v>32</v>
      </c>
      <c r="E1149" s="278">
        <v>14</v>
      </c>
      <c r="F1149" s="1"/>
    </row>
    <row r="1150" spans="1:6" s="4" customFormat="1" x14ac:dyDescent="0.3">
      <c r="B1150" s="149"/>
      <c r="C1150" s="150"/>
      <c r="D1150" s="150"/>
      <c r="E1150" s="150"/>
      <c r="F1150" s="91"/>
    </row>
    <row r="1151" spans="1:6" s="4" customFormat="1" x14ac:dyDescent="0.3">
      <c r="B1151" s="149"/>
      <c r="C1151" s="150"/>
      <c r="D1151" s="150"/>
      <c r="E1151" s="150"/>
      <c r="F1151" s="91"/>
    </row>
    <row r="1152" spans="1:6" s="4" customFormat="1" x14ac:dyDescent="0.3">
      <c r="A1152" s="151"/>
      <c r="B1152" s="133"/>
      <c r="C1152" s="133"/>
      <c r="D1152" s="121"/>
      <c r="E1152" s="121"/>
      <c r="F1152" s="10" t="s">
        <v>0</v>
      </c>
    </row>
    <row r="1153" spans="1:6" s="4" customFormat="1" x14ac:dyDescent="0.3">
      <c r="A1153" s="523" t="s">
        <v>752</v>
      </c>
      <c r="B1153" s="519" t="s">
        <v>172</v>
      </c>
      <c r="C1153" s="524">
        <v>2023</v>
      </c>
      <c r="D1153" s="524">
        <v>2022</v>
      </c>
      <c r="E1153" s="524">
        <v>2021</v>
      </c>
      <c r="F1153" s="524" t="s">
        <v>86</v>
      </c>
    </row>
    <row r="1154" spans="1:6" s="4" customFormat="1" x14ac:dyDescent="0.3">
      <c r="A1154" s="229" t="s">
        <v>753</v>
      </c>
      <c r="B1154" s="187" t="s">
        <v>219</v>
      </c>
      <c r="C1154" s="188">
        <f>+C1155+C1159+C1167+C1171+C1175+C1163</f>
        <v>8125</v>
      </c>
      <c r="D1154" s="188">
        <f>+D1155+D1159+D1167+D1171+D1175+D1163</f>
        <v>5910</v>
      </c>
      <c r="E1154" s="188">
        <f>+E1155+E1159+E1167+E1171+E1175+E1163</f>
        <v>5889</v>
      </c>
      <c r="F1154" s="72"/>
    </row>
    <row r="1155" spans="1:6" s="4" customFormat="1" x14ac:dyDescent="0.3">
      <c r="A1155" s="720" t="s">
        <v>754</v>
      </c>
      <c r="B1155" s="235" t="s">
        <v>219</v>
      </c>
      <c r="C1155" s="194">
        <f>+C1157+C1158</f>
        <v>747</v>
      </c>
      <c r="D1155" s="194">
        <f>+D1157+D1158</f>
        <v>623</v>
      </c>
      <c r="E1155" s="194">
        <f>+E1157+E1158</f>
        <v>579</v>
      </c>
      <c r="F1155" s="1"/>
    </row>
    <row r="1156" spans="1:6" s="4" customFormat="1" x14ac:dyDescent="0.3">
      <c r="A1156" s="721"/>
      <c r="B1156" s="235" t="s">
        <v>4</v>
      </c>
      <c r="C1156" s="287">
        <f>+C1155/C1154*100</f>
        <v>9.1938461538461542</v>
      </c>
      <c r="D1156" s="287">
        <f>+D1155/D1154*100</f>
        <v>10.541455160744501</v>
      </c>
      <c r="E1156" s="287">
        <f>+E1155/E1154*100</f>
        <v>9.8318899643402951</v>
      </c>
      <c r="F1156" s="1"/>
    </row>
    <row r="1157" spans="1:6" s="4" customFormat="1" x14ac:dyDescent="0.3">
      <c r="A1157" s="276" t="s">
        <v>733</v>
      </c>
      <c r="B1157" s="235" t="s">
        <v>219</v>
      </c>
      <c r="C1157" s="553">
        <v>117</v>
      </c>
      <c r="D1157" s="194">
        <v>112</v>
      </c>
      <c r="E1157" s="194">
        <v>83</v>
      </c>
      <c r="F1157" s="1"/>
    </row>
    <row r="1158" spans="1:6" s="4" customFormat="1" x14ac:dyDescent="0.3">
      <c r="A1158" s="276" t="s">
        <v>734</v>
      </c>
      <c r="B1158" s="235" t="s">
        <v>219</v>
      </c>
      <c r="C1158" s="194">
        <v>630</v>
      </c>
      <c r="D1158" s="194">
        <v>511</v>
      </c>
      <c r="E1158" s="194">
        <v>496</v>
      </c>
      <c r="F1158" s="1"/>
    </row>
    <row r="1159" spans="1:6" s="4" customFormat="1" x14ac:dyDescent="0.3">
      <c r="A1159" s="720" t="s">
        <v>755</v>
      </c>
      <c r="B1159" s="235" t="s">
        <v>219</v>
      </c>
      <c r="C1159" s="194">
        <f>+C1161+C1162</f>
        <v>5320</v>
      </c>
      <c r="D1159" s="194">
        <f>+D1161+D1162</f>
        <v>3971</v>
      </c>
      <c r="E1159" s="194">
        <f>+E1161+E1162</f>
        <v>3864</v>
      </c>
      <c r="F1159" s="1"/>
    </row>
    <row r="1160" spans="1:6" s="4" customFormat="1" x14ac:dyDescent="0.3">
      <c r="A1160" s="721"/>
      <c r="B1160" s="235" t="s">
        <v>4</v>
      </c>
      <c r="C1160" s="287">
        <f>+C1159/C1154*100</f>
        <v>65.476923076923072</v>
      </c>
      <c r="D1160" s="287">
        <f>+D1159/D1154*100</f>
        <v>67.191201353637894</v>
      </c>
      <c r="E1160" s="287">
        <f>+E1159/E1154*100</f>
        <v>65.613856342333165</v>
      </c>
      <c r="F1160" s="1"/>
    </row>
    <row r="1161" spans="1:6" s="4" customFormat="1" x14ac:dyDescent="0.3">
      <c r="A1161" s="276" t="s">
        <v>733</v>
      </c>
      <c r="B1161" s="235" t="s">
        <v>219</v>
      </c>
      <c r="C1161" s="194">
        <v>1228</v>
      </c>
      <c r="D1161" s="194">
        <v>985</v>
      </c>
      <c r="E1161" s="194">
        <v>884</v>
      </c>
      <c r="F1161" s="148"/>
    </row>
    <row r="1162" spans="1:6" s="4" customFormat="1" x14ac:dyDescent="0.3">
      <c r="A1162" s="276" t="s">
        <v>734</v>
      </c>
      <c r="B1162" s="235" t="s">
        <v>219</v>
      </c>
      <c r="C1162" s="553">
        <v>4092</v>
      </c>
      <c r="D1162" s="194">
        <v>2986</v>
      </c>
      <c r="E1162" s="194">
        <v>2980</v>
      </c>
      <c r="F1162" s="1"/>
    </row>
    <row r="1163" spans="1:6" s="4" customFormat="1" x14ac:dyDescent="0.3">
      <c r="A1163" s="701" t="s">
        <v>756</v>
      </c>
      <c r="B1163" s="235" t="s">
        <v>219</v>
      </c>
      <c r="C1163" s="194">
        <f>+C1165+C1166</f>
        <v>1418</v>
      </c>
      <c r="D1163" s="194">
        <f>+D1165+D1166</f>
        <v>840</v>
      </c>
      <c r="E1163" s="194">
        <f>+E1165+E1166</f>
        <v>939</v>
      </c>
      <c r="F1163" s="1"/>
    </row>
    <row r="1164" spans="1:6" s="4" customFormat="1" x14ac:dyDescent="0.3">
      <c r="A1164" s="701"/>
      <c r="B1164" s="235" t="s">
        <v>4</v>
      </c>
      <c r="C1164" s="287">
        <f>+C1163/C1154*100</f>
        <v>17.452307692307691</v>
      </c>
      <c r="D1164" s="287">
        <f>+D1163/D1154*100</f>
        <v>14.213197969543149</v>
      </c>
      <c r="E1164" s="287">
        <f>+E1163/E1154*100</f>
        <v>15.944982170147734</v>
      </c>
      <c r="F1164" s="1"/>
    </row>
    <row r="1165" spans="1:6" s="4" customFormat="1" x14ac:dyDescent="0.3">
      <c r="A1165" s="276" t="s">
        <v>733</v>
      </c>
      <c r="B1165" s="235" t="s">
        <v>219</v>
      </c>
      <c r="C1165" s="194">
        <v>390</v>
      </c>
      <c r="D1165" s="194">
        <v>245</v>
      </c>
      <c r="E1165" s="194">
        <v>203</v>
      </c>
      <c r="F1165" s="148"/>
    </row>
    <row r="1166" spans="1:6" s="4" customFormat="1" x14ac:dyDescent="0.3">
      <c r="A1166" s="276" t="s">
        <v>734</v>
      </c>
      <c r="B1166" s="235" t="s">
        <v>219</v>
      </c>
      <c r="C1166" s="194">
        <v>1028</v>
      </c>
      <c r="D1166" s="194">
        <v>595</v>
      </c>
      <c r="E1166" s="194">
        <v>736</v>
      </c>
      <c r="F1166" s="1"/>
    </row>
    <row r="1167" spans="1:6" s="4" customFormat="1" x14ac:dyDescent="0.3">
      <c r="A1167" s="701" t="s">
        <v>757</v>
      </c>
      <c r="B1167" s="235" t="s">
        <v>219</v>
      </c>
      <c r="C1167" s="194">
        <f>+C1169+C1170</f>
        <v>469</v>
      </c>
      <c r="D1167" s="194">
        <f>+D1169+D1170</f>
        <v>328</v>
      </c>
      <c r="E1167" s="194">
        <f>+E1169+E1170</f>
        <v>343</v>
      </c>
      <c r="F1167" s="1"/>
    </row>
    <row r="1168" spans="1:6" s="4" customFormat="1" x14ac:dyDescent="0.3">
      <c r="A1168" s="701"/>
      <c r="B1168" s="235" t="s">
        <v>4</v>
      </c>
      <c r="C1168" s="287">
        <f>+C1167/C1154*100</f>
        <v>5.7723076923076926</v>
      </c>
      <c r="D1168" s="287">
        <f>+D1167/D1154*100</f>
        <v>5.5499153976311337</v>
      </c>
      <c r="E1168" s="287">
        <f>+E1167/E1154*100</f>
        <v>5.8244184071998637</v>
      </c>
      <c r="F1168" s="1"/>
    </row>
    <row r="1169" spans="1:6" s="4" customFormat="1" x14ac:dyDescent="0.3">
      <c r="A1169" s="276" t="s">
        <v>733</v>
      </c>
      <c r="B1169" s="235" t="s">
        <v>219</v>
      </c>
      <c r="C1169" s="194">
        <v>112</v>
      </c>
      <c r="D1169" s="194">
        <v>68</v>
      </c>
      <c r="E1169" s="194">
        <v>69</v>
      </c>
      <c r="F1169" s="148"/>
    </row>
    <row r="1170" spans="1:6" s="4" customFormat="1" x14ac:dyDescent="0.3">
      <c r="A1170" s="276" t="s">
        <v>734</v>
      </c>
      <c r="B1170" s="235" t="s">
        <v>219</v>
      </c>
      <c r="C1170" s="194">
        <v>357</v>
      </c>
      <c r="D1170" s="194">
        <v>260</v>
      </c>
      <c r="E1170" s="194">
        <v>274</v>
      </c>
      <c r="F1170" s="1"/>
    </row>
    <row r="1171" spans="1:6" s="4" customFormat="1" x14ac:dyDescent="0.3">
      <c r="A1171" s="701" t="s">
        <v>758</v>
      </c>
      <c r="B1171" s="235" t="s">
        <v>219</v>
      </c>
      <c r="C1171" s="194">
        <f>+C1173+C1174</f>
        <v>149</v>
      </c>
      <c r="D1171" s="194">
        <f>+D1173+D1174</f>
        <v>122</v>
      </c>
      <c r="E1171" s="194">
        <f>+E1173+E1174</f>
        <v>141</v>
      </c>
      <c r="F1171" s="1"/>
    </row>
    <row r="1172" spans="1:6" s="4" customFormat="1" x14ac:dyDescent="0.3">
      <c r="A1172" s="701"/>
      <c r="B1172" s="235" t="s">
        <v>4</v>
      </c>
      <c r="C1172" s="287">
        <f>+C1171/C1154*100</f>
        <v>1.8338461538461539</v>
      </c>
      <c r="D1172" s="287">
        <f>+D1171/D1154*100</f>
        <v>2.0642978003384096</v>
      </c>
      <c r="E1172" s="287">
        <f>+E1171/E1154*100</f>
        <v>2.39429444727458</v>
      </c>
      <c r="F1172" s="1"/>
    </row>
    <row r="1173" spans="1:6" s="4" customFormat="1" x14ac:dyDescent="0.3">
      <c r="A1173" s="276" t="s">
        <v>733</v>
      </c>
      <c r="B1173" s="235" t="s">
        <v>219</v>
      </c>
      <c r="C1173" s="553">
        <v>22</v>
      </c>
      <c r="D1173" s="194">
        <v>14</v>
      </c>
      <c r="E1173" s="194">
        <v>14</v>
      </c>
      <c r="F1173" s="148"/>
    </row>
    <row r="1174" spans="1:6" s="4" customFormat="1" x14ac:dyDescent="0.3">
      <c r="A1174" s="276" t="s">
        <v>734</v>
      </c>
      <c r="B1174" s="235" t="s">
        <v>219</v>
      </c>
      <c r="C1174" s="194">
        <v>127</v>
      </c>
      <c r="D1174" s="194">
        <v>108</v>
      </c>
      <c r="E1174" s="194">
        <v>127</v>
      </c>
      <c r="F1174" s="1"/>
    </row>
    <row r="1175" spans="1:6" s="4" customFormat="1" x14ac:dyDescent="0.3">
      <c r="A1175" s="701" t="s">
        <v>759</v>
      </c>
      <c r="B1175" s="235" t="s">
        <v>219</v>
      </c>
      <c r="C1175" s="194">
        <f>+C1177+C1178</f>
        <v>22</v>
      </c>
      <c r="D1175" s="194">
        <f>+D1177+D1178</f>
        <v>26</v>
      </c>
      <c r="E1175" s="194">
        <f>+E1177+E1178</f>
        <v>23</v>
      </c>
      <c r="F1175" s="1"/>
    </row>
    <row r="1176" spans="1:6" s="4" customFormat="1" x14ac:dyDescent="0.3">
      <c r="A1176" s="701"/>
      <c r="B1176" s="235" t="s">
        <v>4</v>
      </c>
      <c r="C1176" s="287">
        <f>+C1175/C1154*100</f>
        <v>0.27076923076923076</v>
      </c>
      <c r="D1176" s="287">
        <f>+D1175/D1154*100</f>
        <v>0.43993231810490691</v>
      </c>
      <c r="E1176" s="287">
        <f>+E1175/E1154*100</f>
        <v>0.39055866870436406</v>
      </c>
      <c r="F1176" s="1"/>
    </row>
    <row r="1177" spans="1:6" s="4" customFormat="1" x14ac:dyDescent="0.3">
      <c r="A1177" s="276" t="s">
        <v>733</v>
      </c>
      <c r="B1177" s="235" t="s">
        <v>219</v>
      </c>
      <c r="C1177" s="194">
        <v>2</v>
      </c>
      <c r="D1177" s="194">
        <v>1</v>
      </c>
      <c r="E1177" s="194">
        <v>0</v>
      </c>
      <c r="F1177" s="148"/>
    </row>
    <row r="1178" spans="1:6" s="4" customFormat="1" x14ac:dyDescent="0.3">
      <c r="A1178" s="277" t="s">
        <v>734</v>
      </c>
      <c r="B1178" s="259" t="s">
        <v>219</v>
      </c>
      <c r="C1178" s="553">
        <v>20</v>
      </c>
      <c r="D1178" s="278">
        <v>25</v>
      </c>
      <c r="E1178" s="278">
        <v>23</v>
      </c>
      <c r="F1178" s="1"/>
    </row>
    <row r="1179" spans="1:6" s="4" customFormat="1" x14ac:dyDescent="0.3">
      <c r="A1179" s="152"/>
      <c r="B1179" s="153"/>
      <c r="C1179" s="3"/>
      <c r="D1179" s="3"/>
      <c r="E1179" s="3"/>
      <c r="F1179" s="1"/>
    </row>
    <row r="1180" spans="1:6" s="4" customFormat="1" x14ac:dyDescent="0.3">
      <c r="A1180" s="152"/>
      <c r="B1180" s="153"/>
      <c r="C1180" s="3"/>
      <c r="D1180" s="3"/>
      <c r="E1180" s="3"/>
      <c r="F1180" s="1"/>
    </row>
    <row r="1181" spans="1:6" s="4" customFormat="1" x14ac:dyDescent="0.3">
      <c r="A1181" s="151"/>
      <c r="B1181" s="133"/>
      <c r="C1181" s="133"/>
      <c r="D1181" s="154"/>
      <c r="E1181" s="154"/>
      <c r="F1181" s="10" t="s">
        <v>0</v>
      </c>
    </row>
    <row r="1182" spans="1:6" s="4" customFormat="1" x14ac:dyDescent="0.3">
      <c r="A1182" s="523" t="s">
        <v>760</v>
      </c>
      <c r="B1182" s="519" t="s">
        <v>172</v>
      </c>
      <c r="C1182" s="524">
        <v>2023</v>
      </c>
      <c r="D1182" s="524">
        <v>2022</v>
      </c>
      <c r="E1182" s="524">
        <v>2021</v>
      </c>
      <c r="F1182" s="524" t="s">
        <v>86</v>
      </c>
    </row>
    <row r="1183" spans="1:6" s="4" customFormat="1" x14ac:dyDescent="0.3">
      <c r="A1183" s="229" t="s">
        <v>761</v>
      </c>
      <c r="B1183" s="187" t="s">
        <v>219</v>
      </c>
      <c r="C1183" s="188">
        <f>+C1184+C1188+C1196+C1200+C1204+C1192</f>
        <v>3337</v>
      </c>
      <c r="D1183" s="188">
        <f>+D1184+D1188+D1196+D1200+D1204+D1192</f>
        <v>3612</v>
      </c>
      <c r="E1183" s="188">
        <f>+E1184+E1188+E1196+E1200+E1204+E1192</f>
        <v>4244</v>
      </c>
      <c r="F1183" s="72"/>
    </row>
    <row r="1184" spans="1:6" s="4" customFormat="1" x14ac:dyDescent="0.3">
      <c r="A1184" s="701" t="s">
        <v>754</v>
      </c>
      <c r="B1184" s="235" t="s">
        <v>219</v>
      </c>
      <c r="C1184" s="194">
        <f>+C1186+C1187</f>
        <v>39</v>
      </c>
      <c r="D1184" s="194">
        <f>+D1186+D1187</f>
        <v>21</v>
      </c>
      <c r="E1184" s="194">
        <f>+E1186+E1187</f>
        <v>9</v>
      </c>
      <c r="F1184" s="1"/>
    </row>
    <row r="1185" spans="1:6" s="4" customFormat="1" x14ac:dyDescent="0.3">
      <c r="A1185" s="701"/>
      <c r="B1185" s="235" t="s">
        <v>4</v>
      </c>
      <c r="C1185" s="287">
        <f>+C1184/C1183*100</f>
        <v>1.1687144141444412</v>
      </c>
      <c r="D1185" s="287">
        <f>+D1184/D1183*100</f>
        <v>0.58139534883720934</v>
      </c>
      <c r="E1185" s="287">
        <f>+E1184/E1183*100</f>
        <v>0.21206409048067859</v>
      </c>
      <c r="F1185" s="1"/>
    </row>
    <row r="1186" spans="1:6" s="4" customFormat="1" x14ac:dyDescent="0.3">
      <c r="A1186" s="276" t="s">
        <v>733</v>
      </c>
      <c r="B1186" s="235" t="s">
        <v>219</v>
      </c>
      <c r="C1186" s="553">
        <v>5</v>
      </c>
      <c r="D1186" s="194">
        <v>2</v>
      </c>
      <c r="E1186" s="194">
        <v>4</v>
      </c>
      <c r="F1186" s="1"/>
    </row>
    <row r="1187" spans="1:6" s="4" customFormat="1" x14ac:dyDescent="0.3">
      <c r="A1187" s="276" t="s">
        <v>734</v>
      </c>
      <c r="B1187" s="235" t="s">
        <v>219</v>
      </c>
      <c r="C1187" s="194">
        <v>34</v>
      </c>
      <c r="D1187" s="194">
        <v>19</v>
      </c>
      <c r="E1187" s="194">
        <v>5</v>
      </c>
      <c r="F1187" s="1"/>
    </row>
    <row r="1188" spans="1:6" s="4" customFormat="1" x14ac:dyDescent="0.3">
      <c r="A1188" s="701" t="s">
        <v>755</v>
      </c>
      <c r="B1188" s="235" t="s">
        <v>219</v>
      </c>
      <c r="C1188" s="194">
        <f>+C1190+C1191</f>
        <v>471</v>
      </c>
      <c r="D1188" s="194">
        <f>+D1190+D1191</f>
        <v>421</v>
      </c>
      <c r="E1188" s="194">
        <f>+E1190+E1191</f>
        <v>285</v>
      </c>
      <c r="F1188" s="1"/>
    </row>
    <row r="1189" spans="1:6" s="4" customFormat="1" x14ac:dyDescent="0.3">
      <c r="A1189" s="701"/>
      <c r="B1189" s="235" t="s">
        <v>4</v>
      </c>
      <c r="C1189" s="287">
        <f>+C1188/C1183*100</f>
        <v>14.114474078513636</v>
      </c>
      <c r="D1189" s="287">
        <f>+D1188/D1183*100</f>
        <v>11.655592469545958</v>
      </c>
      <c r="E1189" s="287">
        <f>+E1188/E1183*100</f>
        <v>6.715362865221489</v>
      </c>
      <c r="F1189" s="1"/>
    </row>
    <row r="1190" spans="1:6" s="4" customFormat="1" x14ac:dyDescent="0.3">
      <c r="A1190" s="276" t="s">
        <v>733</v>
      </c>
      <c r="B1190" s="235" t="s">
        <v>219</v>
      </c>
      <c r="C1190" s="194">
        <v>83</v>
      </c>
      <c r="D1190" s="194">
        <v>76</v>
      </c>
      <c r="E1190" s="194">
        <v>57</v>
      </c>
      <c r="F1190" s="148"/>
    </row>
    <row r="1191" spans="1:6" s="4" customFormat="1" x14ac:dyDescent="0.3">
      <c r="A1191" s="276" t="s">
        <v>734</v>
      </c>
      <c r="B1191" s="235" t="s">
        <v>219</v>
      </c>
      <c r="C1191" s="553">
        <v>388</v>
      </c>
      <c r="D1191" s="194">
        <v>345</v>
      </c>
      <c r="E1191" s="194">
        <v>228</v>
      </c>
      <c r="F1191" s="1"/>
    </row>
    <row r="1192" spans="1:6" s="4" customFormat="1" x14ac:dyDescent="0.3">
      <c r="A1192" s="701" t="s">
        <v>756</v>
      </c>
      <c r="B1192" s="235" t="s">
        <v>219</v>
      </c>
      <c r="C1192" s="194">
        <f>+C1194+C1195</f>
        <v>370</v>
      </c>
      <c r="D1192" s="194">
        <f>+D1194+D1195</f>
        <v>285</v>
      </c>
      <c r="E1192" s="194">
        <f>+E1194+E1195</f>
        <v>226</v>
      </c>
      <c r="F1192" s="1"/>
    </row>
    <row r="1193" spans="1:6" s="4" customFormat="1" x14ac:dyDescent="0.3">
      <c r="A1193" s="701"/>
      <c r="B1193" s="235" t="s">
        <v>4</v>
      </c>
      <c r="C1193" s="287">
        <f>+C1192/C1183*100</f>
        <v>11.087803416242133</v>
      </c>
      <c r="D1193" s="287">
        <f>+D1192/D1183*100</f>
        <v>7.8903654485049834</v>
      </c>
      <c r="E1193" s="287">
        <f>+E1192/E1183*100</f>
        <v>5.3251649387370401</v>
      </c>
      <c r="F1193" s="1"/>
    </row>
    <row r="1194" spans="1:6" s="4" customFormat="1" x14ac:dyDescent="0.3">
      <c r="A1194" s="276" t="s">
        <v>733</v>
      </c>
      <c r="B1194" s="235" t="s">
        <v>219</v>
      </c>
      <c r="C1194" s="194">
        <v>82</v>
      </c>
      <c r="D1194" s="194">
        <v>58</v>
      </c>
      <c r="E1194" s="194">
        <v>41</v>
      </c>
      <c r="F1194" s="148"/>
    </row>
    <row r="1195" spans="1:6" s="4" customFormat="1" x14ac:dyDescent="0.3">
      <c r="A1195" s="276" t="s">
        <v>734</v>
      </c>
      <c r="B1195" s="235" t="s">
        <v>219</v>
      </c>
      <c r="C1195" s="194">
        <v>288</v>
      </c>
      <c r="D1195" s="194">
        <v>227</v>
      </c>
      <c r="E1195" s="194">
        <v>185</v>
      </c>
      <c r="F1195" s="1"/>
    </row>
    <row r="1196" spans="1:6" s="4" customFormat="1" x14ac:dyDescent="0.3">
      <c r="A1196" s="701" t="s">
        <v>757</v>
      </c>
      <c r="B1196" s="235" t="s">
        <v>219</v>
      </c>
      <c r="C1196" s="194">
        <f>+C1198+C1199</f>
        <v>180</v>
      </c>
      <c r="D1196" s="194">
        <f>+D1198+D1199</f>
        <v>159</v>
      </c>
      <c r="E1196" s="194">
        <f>+E1198+E1199</f>
        <v>130</v>
      </c>
      <c r="F1196" s="1"/>
    </row>
    <row r="1197" spans="1:6" s="4" customFormat="1" x14ac:dyDescent="0.3">
      <c r="A1197" s="701"/>
      <c r="B1197" s="235" t="s">
        <v>4</v>
      </c>
      <c r="C1197" s="287">
        <f>+C1196/C1183*100</f>
        <v>5.3940665268204979</v>
      </c>
      <c r="D1197" s="287">
        <f>+D1196/D1183*100</f>
        <v>4.4019933554817277</v>
      </c>
      <c r="E1197" s="287">
        <f>+E1196/E1183*100</f>
        <v>3.0631479736098024</v>
      </c>
      <c r="F1197" s="1"/>
    </row>
    <row r="1198" spans="1:6" s="4" customFormat="1" x14ac:dyDescent="0.3">
      <c r="A1198" s="276" t="s">
        <v>733</v>
      </c>
      <c r="B1198" s="235" t="s">
        <v>219</v>
      </c>
      <c r="C1198" s="194">
        <v>32</v>
      </c>
      <c r="D1198" s="194">
        <v>16</v>
      </c>
      <c r="E1198" s="194">
        <v>13</v>
      </c>
      <c r="F1198" s="148"/>
    </row>
    <row r="1199" spans="1:6" s="4" customFormat="1" x14ac:dyDescent="0.3">
      <c r="A1199" s="276" t="s">
        <v>734</v>
      </c>
      <c r="B1199" s="235" t="s">
        <v>219</v>
      </c>
      <c r="C1199" s="194">
        <v>148</v>
      </c>
      <c r="D1199" s="194">
        <v>143</v>
      </c>
      <c r="E1199" s="194">
        <v>117</v>
      </c>
      <c r="F1199" s="1"/>
    </row>
    <row r="1200" spans="1:6" s="4" customFormat="1" x14ac:dyDescent="0.3">
      <c r="A1200" s="701" t="s">
        <v>758</v>
      </c>
      <c r="B1200" s="235" t="s">
        <v>219</v>
      </c>
      <c r="C1200" s="194">
        <f>+C1202+C1203</f>
        <v>378</v>
      </c>
      <c r="D1200" s="194">
        <f>+D1202+D1203</f>
        <v>610</v>
      </c>
      <c r="E1200" s="194">
        <f>+E1202+E1203</f>
        <v>852</v>
      </c>
      <c r="F1200" s="1"/>
    </row>
    <row r="1201" spans="1:6" s="4" customFormat="1" x14ac:dyDescent="0.3">
      <c r="A1201" s="701"/>
      <c r="B1201" s="235" t="s">
        <v>4</v>
      </c>
      <c r="C1201" s="287">
        <f>+C1200/C1183*100</f>
        <v>11.327539706323044</v>
      </c>
      <c r="D1201" s="287">
        <f>+D1200/D1183*100</f>
        <v>16.888150609080839</v>
      </c>
      <c r="E1201" s="287">
        <f>+E1200/E1183*100</f>
        <v>20.075400565504243</v>
      </c>
      <c r="F1201" s="1"/>
    </row>
    <row r="1202" spans="1:6" s="4" customFormat="1" x14ac:dyDescent="0.3">
      <c r="A1202" s="276" t="s">
        <v>733</v>
      </c>
      <c r="B1202" s="235" t="s">
        <v>219</v>
      </c>
      <c r="C1202" s="553">
        <v>34</v>
      </c>
      <c r="D1202" s="194">
        <v>66</v>
      </c>
      <c r="E1202" s="194">
        <v>69</v>
      </c>
      <c r="F1202" s="148"/>
    </row>
    <row r="1203" spans="1:6" s="4" customFormat="1" x14ac:dyDescent="0.3">
      <c r="A1203" s="276" t="s">
        <v>734</v>
      </c>
      <c r="B1203" s="235" t="s">
        <v>219</v>
      </c>
      <c r="C1203" s="194">
        <v>344</v>
      </c>
      <c r="D1203" s="194">
        <v>544</v>
      </c>
      <c r="E1203" s="194">
        <v>783</v>
      </c>
      <c r="F1203" s="1"/>
    </row>
    <row r="1204" spans="1:6" s="4" customFormat="1" x14ac:dyDescent="0.3">
      <c r="A1204" s="701" t="s">
        <v>759</v>
      </c>
      <c r="B1204" s="235" t="s">
        <v>219</v>
      </c>
      <c r="C1204" s="194">
        <f>+C1206+C1207</f>
        <v>1899</v>
      </c>
      <c r="D1204" s="194">
        <f>+D1206+D1207</f>
        <v>2116</v>
      </c>
      <c r="E1204" s="194">
        <f>+E1206+E1207</f>
        <v>2742</v>
      </c>
      <c r="F1204" s="1"/>
    </row>
    <row r="1205" spans="1:6" s="4" customFormat="1" x14ac:dyDescent="0.3">
      <c r="A1205" s="701"/>
      <c r="B1205" s="235" t="s">
        <v>4</v>
      </c>
      <c r="C1205" s="287">
        <f>+C1204/C1183*100</f>
        <v>56.907401857956252</v>
      </c>
      <c r="D1205" s="287">
        <f>+D1204/D1183*100</f>
        <v>58.582502768549283</v>
      </c>
      <c r="E1205" s="287">
        <f>+E1204/E1183*100</f>
        <v>64.608859566446753</v>
      </c>
      <c r="F1205" s="1"/>
    </row>
    <row r="1206" spans="1:6" s="4" customFormat="1" x14ac:dyDescent="0.3">
      <c r="A1206" s="276" t="s">
        <v>733</v>
      </c>
      <c r="B1206" s="235" t="s">
        <v>219</v>
      </c>
      <c r="C1206" s="194">
        <v>237</v>
      </c>
      <c r="D1206" s="194">
        <v>287</v>
      </c>
      <c r="E1206" s="194">
        <v>326</v>
      </c>
      <c r="F1206" s="148"/>
    </row>
    <row r="1207" spans="1:6" s="4" customFormat="1" x14ac:dyDescent="0.3">
      <c r="A1207" s="277" t="s">
        <v>734</v>
      </c>
      <c r="B1207" s="259" t="s">
        <v>219</v>
      </c>
      <c r="C1207" s="278">
        <v>1662</v>
      </c>
      <c r="D1207" s="278">
        <v>1829</v>
      </c>
      <c r="E1207" s="278">
        <v>2416</v>
      </c>
      <c r="F1207" s="1"/>
    </row>
    <row r="1208" spans="1:6" s="4" customFormat="1" x14ac:dyDescent="0.3">
      <c r="A1208" s="152"/>
      <c r="B1208" s="153"/>
      <c r="C1208" s="155"/>
      <c r="D1208" s="155"/>
      <c r="E1208" s="155"/>
      <c r="F1208" s="1"/>
    </row>
    <row r="1209" spans="1:6" s="4" customFormat="1" x14ac:dyDescent="0.3">
      <c r="A1209" s="152"/>
      <c r="B1209" s="153"/>
      <c r="C1209" s="155"/>
      <c r="D1209" s="155"/>
      <c r="E1209" s="155"/>
      <c r="F1209" s="1"/>
    </row>
    <row r="1210" spans="1:6" s="4" customFormat="1" x14ac:dyDescent="0.3">
      <c r="A1210" s="151"/>
      <c r="B1210" s="133"/>
      <c r="C1210" s="133"/>
      <c r="D1210" s="121"/>
      <c r="E1210" s="121"/>
      <c r="F1210" s="10" t="s">
        <v>0</v>
      </c>
    </row>
    <row r="1211" spans="1:6" s="4" customFormat="1" x14ac:dyDescent="0.3">
      <c r="A1211" s="523" t="s">
        <v>762</v>
      </c>
      <c r="B1211" s="519" t="s">
        <v>172</v>
      </c>
      <c r="C1211" s="524">
        <v>2023</v>
      </c>
      <c r="D1211" s="524">
        <v>2022</v>
      </c>
      <c r="E1211" s="524">
        <v>2021</v>
      </c>
      <c r="F1211" s="524" t="s">
        <v>86</v>
      </c>
    </row>
    <row r="1212" spans="1:6" s="4" customFormat="1" x14ac:dyDescent="0.3">
      <c r="A1212" s="282" t="s">
        <v>763</v>
      </c>
      <c r="B1212" s="283" t="s">
        <v>4</v>
      </c>
      <c r="C1212" s="288">
        <f>SUM(C1213:C1218)</f>
        <v>16.755067052884456</v>
      </c>
      <c r="D1212" s="288">
        <f>+SUM(D1213:D1218)</f>
        <v>15.094000000000001</v>
      </c>
      <c r="E1212" s="288">
        <f>+SUM(E1213:E1218)</f>
        <v>16.594000000000001</v>
      </c>
      <c r="F1212" s="72"/>
    </row>
    <row r="1213" spans="1:6" s="4" customFormat="1" x14ac:dyDescent="0.3">
      <c r="A1213" s="349" t="s">
        <v>754</v>
      </c>
      <c r="B1213" s="235" t="s">
        <v>4</v>
      </c>
      <c r="C1213" s="558">
        <v>1.1489690022306001</v>
      </c>
      <c r="D1213" s="289">
        <v>1.0209999999999999</v>
      </c>
      <c r="E1213" s="289">
        <v>0.96299999999999997</v>
      </c>
      <c r="F1213" s="1"/>
    </row>
    <row r="1214" spans="1:6" s="4" customFormat="1" x14ac:dyDescent="0.3">
      <c r="A1214" s="290" t="s">
        <v>755</v>
      </c>
      <c r="B1214" s="235" t="s">
        <v>4</v>
      </c>
      <c r="C1214" s="289">
        <v>8.4652410838644094</v>
      </c>
      <c r="D1214" s="289">
        <v>6.9619999999999997</v>
      </c>
      <c r="E1214" s="289">
        <v>6.7940000000000005</v>
      </c>
      <c r="F1214" s="1"/>
    </row>
    <row r="1215" spans="1:6" s="4" customFormat="1" x14ac:dyDescent="0.3">
      <c r="A1215" s="290" t="s">
        <v>756</v>
      </c>
      <c r="B1215" s="235" t="s">
        <v>4</v>
      </c>
      <c r="C1215" s="289">
        <v>2.6136852111810698</v>
      </c>
      <c r="D1215" s="289">
        <v>1.7829999999999999</v>
      </c>
      <c r="E1215" s="289">
        <v>1.9079999999999999</v>
      </c>
      <c r="F1215" s="1"/>
    </row>
    <row r="1216" spans="1:6" s="4" customFormat="1" x14ac:dyDescent="0.3">
      <c r="A1216" s="290" t="s">
        <v>757</v>
      </c>
      <c r="B1216" s="235" t="s">
        <v>4</v>
      </c>
      <c r="C1216" s="289">
        <v>0.94870341278328496</v>
      </c>
      <c r="D1216" s="289">
        <v>0.77200000000000002</v>
      </c>
      <c r="E1216" s="289">
        <v>0.77500000000000002</v>
      </c>
      <c r="F1216" s="1"/>
    </row>
    <row r="1217" spans="1:6" s="4" customFormat="1" x14ac:dyDescent="0.3">
      <c r="A1217" s="290" t="s">
        <v>758</v>
      </c>
      <c r="B1217" s="235" t="s">
        <v>4</v>
      </c>
      <c r="C1217" s="289">
        <v>0.77036471269151197</v>
      </c>
      <c r="D1217" s="289">
        <v>1.1599999999999999</v>
      </c>
      <c r="E1217" s="289">
        <v>1.6260000000000001</v>
      </c>
      <c r="F1217" s="1"/>
    </row>
    <row r="1218" spans="1:6" s="4" customFormat="1" x14ac:dyDescent="0.3">
      <c r="A1218" s="291" t="s">
        <v>759</v>
      </c>
      <c r="B1218" s="259" t="s">
        <v>4</v>
      </c>
      <c r="C1218" s="292">
        <v>2.80810363013358</v>
      </c>
      <c r="D1218" s="292">
        <v>3.3959999999999999</v>
      </c>
      <c r="E1218" s="292">
        <v>4.5280000000000005</v>
      </c>
      <c r="F1218" s="1"/>
    </row>
    <row r="1219" spans="1:6" s="4" customFormat="1" x14ac:dyDescent="0.3">
      <c r="A1219" s="152"/>
      <c r="B1219" s="153"/>
      <c r="C1219" s="153"/>
      <c r="D1219" s="3"/>
      <c r="E1219" s="3"/>
      <c r="F1219" s="1"/>
    </row>
    <row r="1220" spans="1:6" s="4" customFormat="1" x14ac:dyDescent="0.3">
      <c r="A1220" s="152"/>
      <c r="B1220" s="153"/>
      <c r="C1220" s="153"/>
      <c r="D1220" s="3"/>
      <c r="E1220" s="3"/>
      <c r="F1220" s="1"/>
    </row>
    <row r="1221" spans="1:6" s="4" customFormat="1" x14ac:dyDescent="0.3">
      <c r="A1221" s="151"/>
      <c r="B1221" s="133"/>
      <c r="C1221" s="133"/>
      <c r="D1221" s="121"/>
      <c r="E1221" s="121"/>
      <c r="F1221" s="10" t="s">
        <v>0</v>
      </c>
    </row>
    <row r="1222" spans="1:6" s="4" customFormat="1" x14ac:dyDescent="0.3">
      <c r="A1222" s="523" t="s">
        <v>764</v>
      </c>
      <c r="B1222" s="519" t="s">
        <v>172</v>
      </c>
      <c r="C1222" s="524">
        <v>2023</v>
      </c>
      <c r="D1222" s="524">
        <v>2022</v>
      </c>
      <c r="E1222" s="524">
        <v>2021</v>
      </c>
      <c r="F1222" s="524" t="s">
        <v>86</v>
      </c>
    </row>
    <row r="1223" spans="1:6" s="4" customFormat="1" x14ac:dyDescent="0.3">
      <c r="A1223" s="229" t="s">
        <v>765</v>
      </c>
      <c r="B1223" s="187" t="s">
        <v>219</v>
      </c>
      <c r="C1223" s="188">
        <f>SUM(C1225:C1228)</f>
        <v>8125</v>
      </c>
      <c r="D1223" s="188">
        <f>SUM(D1225:D1228)</f>
        <v>5910</v>
      </c>
      <c r="E1223" s="188">
        <f>SUM(E1225:E1228)</f>
        <v>5889</v>
      </c>
      <c r="F1223" s="72"/>
    </row>
    <row r="1224" spans="1:6" s="4" customFormat="1" x14ac:dyDescent="0.3">
      <c r="A1224" s="280" t="s">
        <v>434</v>
      </c>
      <c r="B1224" s="281" t="s">
        <v>219</v>
      </c>
      <c r="C1224" s="197">
        <f>+C1225+C1226+C1227</f>
        <v>8056</v>
      </c>
      <c r="D1224" s="197">
        <f>+D1225+D1226+D1227</f>
        <v>5804</v>
      </c>
      <c r="E1224" s="197">
        <f>+E1225+E1226+E1227</f>
        <v>5794</v>
      </c>
      <c r="F1224" s="1"/>
    </row>
    <row r="1225" spans="1:6" s="4" customFormat="1" x14ac:dyDescent="0.3">
      <c r="A1225" s="276" t="s">
        <v>766</v>
      </c>
      <c r="B1225" s="235" t="s">
        <v>219</v>
      </c>
      <c r="C1225" s="194">
        <v>2741</v>
      </c>
      <c r="D1225" s="194">
        <v>2030</v>
      </c>
      <c r="E1225" s="194">
        <v>2358</v>
      </c>
      <c r="F1225" s="1"/>
    </row>
    <row r="1226" spans="1:6" s="4" customFormat="1" x14ac:dyDescent="0.3">
      <c r="A1226" s="276" t="s">
        <v>767</v>
      </c>
      <c r="B1226" s="235" t="s">
        <v>219</v>
      </c>
      <c r="C1226" s="194">
        <v>2946</v>
      </c>
      <c r="D1226" s="194">
        <v>2016</v>
      </c>
      <c r="E1226" s="194">
        <v>1610</v>
      </c>
      <c r="F1226" s="1"/>
    </row>
    <row r="1227" spans="1:6" s="4" customFormat="1" x14ac:dyDescent="0.3">
      <c r="A1227" s="276" t="s">
        <v>768</v>
      </c>
      <c r="B1227" s="235" t="s">
        <v>219</v>
      </c>
      <c r="C1227" s="194">
        <v>2369</v>
      </c>
      <c r="D1227" s="194">
        <v>1758</v>
      </c>
      <c r="E1227" s="194">
        <v>1826</v>
      </c>
      <c r="F1227" s="1"/>
    </row>
    <row r="1228" spans="1:6" s="156" customFormat="1" x14ac:dyDescent="0.3">
      <c r="A1228" s="280" t="s">
        <v>435</v>
      </c>
      <c r="B1228" s="281" t="s">
        <v>219</v>
      </c>
      <c r="C1228" s="293">
        <v>69</v>
      </c>
      <c r="D1228" s="293">
        <v>106</v>
      </c>
      <c r="E1228" s="293">
        <v>95</v>
      </c>
      <c r="F1228" s="1"/>
    </row>
    <row r="1229" spans="1:6" s="156" customFormat="1" x14ac:dyDescent="0.3">
      <c r="A1229" s="245"/>
      <c r="B1229" s="294"/>
      <c r="C1229" s="295"/>
      <c r="D1229" s="295"/>
      <c r="E1229" s="295"/>
      <c r="F1229" s="1"/>
    </row>
    <row r="1230" spans="1:6" s="156" customFormat="1" x14ac:dyDescent="0.3">
      <c r="A1230" s="280" t="s">
        <v>434</v>
      </c>
      <c r="B1230" s="281"/>
      <c r="C1230" s="296"/>
      <c r="D1230" s="296"/>
      <c r="E1230" s="296"/>
      <c r="F1230" s="1"/>
    </row>
    <row r="1231" spans="1:6" s="4" customFormat="1" x14ac:dyDescent="0.3">
      <c r="A1231" s="276" t="s">
        <v>766</v>
      </c>
      <c r="B1231" s="298" t="s">
        <v>4</v>
      </c>
      <c r="C1231" s="287">
        <f>+C1225/C1223*100</f>
        <v>33.735384615384618</v>
      </c>
      <c r="D1231" s="287">
        <f>+D1225/D1223*100</f>
        <v>34.348561759729272</v>
      </c>
      <c r="E1231" s="287">
        <f>+E1225/E1223*100</f>
        <v>40.040753948038713</v>
      </c>
      <c r="F1231" s="157"/>
    </row>
    <row r="1232" spans="1:6" s="4" customFormat="1" x14ac:dyDescent="0.3">
      <c r="A1232" s="297" t="s">
        <v>767</v>
      </c>
      <c r="B1232" s="298" t="s">
        <v>4</v>
      </c>
      <c r="C1232" s="287">
        <f>+C1226/C1223*100</f>
        <v>36.258461538461539</v>
      </c>
      <c r="D1232" s="287">
        <f>+D1226/D1223*100</f>
        <v>34.111675126903549</v>
      </c>
      <c r="E1232" s="287">
        <f>+E1226/E1223*100</f>
        <v>27.339106809305484</v>
      </c>
      <c r="F1232" s="157"/>
    </row>
    <row r="1233" spans="1:6" s="4" customFormat="1" x14ac:dyDescent="0.3">
      <c r="A1233" s="297" t="s">
        <v>768</v>
      </c>
      <c r="B1233" s="298" t="s">
        <v>4</v>
      </c>
      <c r="C1233" s="287">
        <f>+C1227/C1223*100</f>
        <v>29.156923076923075</v>
      </c>
      <c r="D1233" s="287">
        <f>+D1227/D1223*100</f>
        <v>29.746192893401012</v>
      </c>
      <c r="E1233" s="287">
        <f>+E1227/E1223*100</f>
        <v>31.006962132789944</v>
      </c>
      <c r="F1233" s="157"/>
    </row>
    <row r="1234" spans="1:6" s="4" customFormat="1" x14ac:dyDescent="0.3">
      <c r="A1234" s="299" t="s">
        <v>435</v>
      </c>
      <c r="B1234" s="300" t="s">
        <v>4</v>
      </c>
      <c r="C1234" s="301">
        <f>+C1228/C1223*100</f>
        <v>0.84923076923076934</v>
      </c>
      <c r="D1234" s="301">
        <f>+D1228/D1223*100</f>
        <v>1.793570219966159</v>
      </c>
      <c r="E1234" s="301">
        <f>+E1228/E1223*100</f>
        <v>1.6131771098658514</v>
      </c>
      <c r="F1234" s="1"/>
    </row>
    <row r="1235" spans="1:6" s="4" customFormat="1" x14ac:dyDescent="0.3">
      <c r="A1235" s="152"/>
      <c r="B1235" s="153"/>
      <c r="C1235" s="155"/>
      <c r="D1235" s="155"/>
      <c r="E1235" s="155"/>
      <c r="F1235" s="1"/>
    </row>
    <row r="1236" spans="1:6" s="4" customFormat="1" x14ac:dyDescent="0.3">
      <c r="A1236" s="152"/>
      <c r="B1236" s="153"/>
      <c r="C1236" s="155"/>
      <c r="D1236" s="155"/>
      <c r="E1236" s="155"/>
      <c r="F1236" s="1"/>
    </row>
    <row r="1237" spans="1:6" s="4" customFormat="1" x14ac:dyDescent="0.3">
      <c r="A1237" s="151"/>
      <c r="B1237" s="133"/>
      <c r="C1237" s="133"/>
      <c r="D1237" s="121"/>
      <c r="E1237" s="121"/>
      <c r="F1237" s="10" t="s">
        <v>0</v>
      </c>
    </row>
    <row r="1238" spans="1:6" s="4" customFormat="1" x14ac:dyDescent="0.3">
      <c r="A1238" s="523" t="s">
        <v>769</v>
      </c>
      <c r="B1238" s="519" t="s">
        <v>172</v>
      </c>
      <c r="C1238" s="524">
        <v>2023</v>
      </c>
      <c r="D1238" s="524">
        <v>2022</v>
      </c>
      <c r="E1238" s="524">
        <v>2021</v>
      </c>
      <c r="F1238" s="524" t="s">
        <v>86</v>
      </c>
    </row>
    <row r="1239" spans="1:6" s="4" customFormat="1" x14ac:dyDescent="0.3">
      <c r="A1239" s="302" t="s">
        <v>770</v>
      </c>
      <c r="B1239" s="208" t="s">
        <v>219</v>
      </c>
      <c r="C1239" s="188">
        <f>SUM(C1241:C1244)</f>
        <v>3337</v>
      </c>
      <c r="D1239" s="188">
        <f>SUM(D1241:D1244)</f>
        <v>3612</v>
      </c>
      <c r="E1239" s="188">
        <f>SUM(E1241:E1244)</f>
        <v>4244</v>
      </c>
      <c r="F1239" s="72"/>
    </row>
    <row r="1240" spans="1:6" s="4" customFormat="1" x14ac:dyDescent="0.3">
      <c r="A1240" s="280" t="s">
        <v>434</v>
      </c>
      <c r="B1240" s="281" t="s">
        <v>219</v>
      </c>
      <c r="C1240" s="197">
        <f>+C1241+C1242+C1243</f>
        <v>3268</v>
      </c>
      <c r="D1240" s="197">
        <f>+D1241+D1242+D1243</f>
        <v>3542</v>
      </c>
      <c r="E1240" s="197">
        <f>+E1241+E1242+E1243</f>
        <v>4217</v>
      </c>
      <c r="F1240" s="1"/>
    </row>
    <row r="1241" spans="1:6" s="4" customFormat="1" x14ac:dyDescent="0.3">
      <c r="A1241" s="276" t="s">
        <v>766</v>
      </c>
      <c r="B1241" s="235" t="s">
        <v>219</v>
      </c>
      <c r="C1241" s="194">
        <v>1415</v>
      </c>
      <c r="D1241" s="194">
        <v>1602</v>
      </c>
      <c r="E1241" s="194">
        <v>1861</v>
      </c>
      <c r="F1241" s="1"/>
    </row>
    <row r="1242" spans="1:6" s="4" customFormat="1" x14ac:dyDescent="0.3">
      <c r="A1242" s="276" t="s">
        <v>767</v>
      </c>
      <c r="B1242" s="235" t="s">
        <v>219</v>
      </c>
      <c r="C1242" s="194">
        <v>869</v>
      </c>
      <c r="D1242" s="194">
        <v>874</v>
      </c>
      <c r="E1242" s="194">
        <v>971</v>
      </c>
      <c r="F1242" s="1"/>
    </row>
    <row r="1243" spans="1:6" s="4" customFormat="1" x14ac:dyDescent="0.3">
      <c r="A1243" s="276" t="s">
        <v>768</v>
      </c>
      <c r="B1243" s="235" t="s">
        <v>219</v>
      </c>
      <c r="C1243" s="194">
        <v>984</v>
      </c>
      <c r="D1243" s="194">
        <v>1066</v>
      </c>
      <c r="E1243" s="194">
        <v>1385</v>
      </c>
      <c r="F1243" s="1"/>
    </row>
    <row r="1244" spans="1:6" s="4" customFormat="1" x14ac:dyDescent="0.3">
      <c r="A1244" s="280" t="s">
        <v>435</v>
      </c>
      <c r="B1244" s="281" t="s">
        <v>219</v>
      </c>
      <c r="C1244" s="559">
        <v>69</v>
      </c>
      <c r="D1244" s="293">
        <v>70</v>
      </c>
      <c r="E1244" s="293">
        <v>27</v>
      </c>
      <c r="F1244" s="1"/>
    </row>
    <row r="1245" spans="1:6" s="4" customFormat="1" x14ac:dyDescent="0.3">
      <c r="A1245" s="245"/>
      <c r="B1245" s="294"/>
      <c r="C1245" s="295"/>
      <c r="D1245" s="295"/>
      <c r="E1245" s="295"/>
      <c r="F1245" s="1"/>
    </row>
    <row r="1246" spans="1:6" s="4" customFormat="1" x14ac:dyDescent="0.3">
      <c r="A1246" s="280" t="s">
        <v>434</v>
      </c>
      <c r="B1246" s="281"/>
      <c r="C1246" s="296"/>
      <c r="D1246" s="296"/>
      <c r="E1246" s="296"/>
      <c r="F1246" s="1"/>
    </row>
    <row r="1247" spans="1:6" s="4" customFormat="1" x14ac:dyDescent="0.3">
      <c r="A1247" s="276" t="s">
        <v>766</v>
      </c>
      <c r="B1247" s="235" t="s">
        <v>4</v>
      </c>
      <c r="C1247" s="287">
        <f>+C1241/C1239*100</f>
        <v>42.403356308061134</v>
      </c>
      <c r="D1247" s="287">
        <f>+D1241/D1239*100</f>
        <v>44.352159468438543</v>
      </c>
      <c r="E1247" s="287">
        <f>+E1241/E1239*100</f>
        <v>43.850141376060321</v>
      </c>
      <c r="F1247" s="1"/>
    </row>
    <row r="1248" spans="1:6" s="4" customFormat="1" x14ac:dyDescent="0.3">
      <c r="A1248" s="276" t="s">
        <v>767</v>
      </c>
      <c r="B1248" s="235" t="s">
        <v>4</v>
      </c>
      <c r="C1248" s="287">
        <f>+C1242/C1239*100</f>
        <v>26.041354510038957</v>
      </c>
      <c r="D1248" s="287">
        <f>+D1242/D1239*100</f>
        <v>24.197120708748614</v>
      </c>
      <c r="E1248" s="287">
        <f>+E1242/E1239*100</f>
        <v>22.879359095193212</v>
      </c>
      <c r="F1248" s="1"/>
    </row>
    <row r="1249" spans="1:6" s="4" customFormat="1" x14ac:dyDescent="0.3">
      <c r="A1249" s="276" t="s">
        <v>768</v>
      </c>
      <c r="B1249" s="235" t="s">
        <v>4</v>
      </c>
      <c r="C1249" s="287">
        <f>+C1243/C1239*100</f>
        <v>29.48756367995205</v>
      </c>
      <c r="D1249" s="287">
        <f>+D1243/D1239*100</f>
        <v>29.512735326688816</v>
      </c>
      <c r="E1249" s="287">
        <f>+E1243/E1239*100</f>
        <v>32.634307257304428</v>
      </c>
      <c r="F1249" s="1"/>
    </row>
    <row r="1250" spans="1:6" s="4" customFormat="1" x14ac:dyDescent="0.3">
      <c r="A1250" s="299" t="s">
        <v>435</v>
      </c>
      <c r="B1250" s="300" t="s">
        <v>4</v>
      </c>
      <c r="C1250" s="301">
        <f>+C1244/C1239*100</f>
        <v>2.0677255019478573</v>
      </c>
      <c r="D1250" s="301">
        <f>+D1244/D1239*100</f>
        <v>1.9379844961240309</v>
      </c>
      <c r="E1250" s="301">
        <f>+E1244/E1239*100</f>
        <v>0.63619227144203583</v>
      </c>
      <c r="F1250" s="1"/>
    </row>
    <row r="1251" spans="1:6" s="4" customFormat="1" x14ac:dyDescent="0.3">
      <c r="A1251" s="1"/>
      <c r="B1251" s="1"/>
      <c r="C1251" s="1"/>
      <c r="D1251" s="3"/>
      <c r="E1251" s="3"/>
      <c r="F1251" s="1"/>
    </row>
    <row r="1252" spans="1:6" s="4" customFormat="1" x14ac:dyDescent="0.3">
      <c r="A1252" s="151"/>
      <c r="B1252" s="133"/>
      <c r="C1252" s="133"/>
      <c r="D1252" s="121"/>
      <c r="E1252" s="121"/>
      <c r="F1252" s="10" t="s">
        <v>0</v>
      </c>
    </row>
    <row r="1253" spans="1:6" s="4" customFormat="1" x14ac:dyDescent="0.3">
      <c r="A1253" s="523" t="s">
        <v>771</v>
      </c>
      <c r="B1253" s="519" t="s">
        <v>172</v>
      </c>
      <c r="C1253" s="524">
        <v>2023</v>
      </c>
      <c r="D1253" s="524">
        <v>2022</v>
      </c>
      <c r="E1253" s="524">
        <v>2021</v>
      </c>
      <c r="F1253" s="524" t="s">
        <v>86</v>
      </c>
    </row>
    <row r="1254" spans="1:6" s="4" customFormat="1" x14ac:dyDescent="0.3">
      <c r="A1254" s="282" t="s">
        <v>763</v>
      </c>
      <c r="B1254" s="283" t="s">
        <v>4</v>
      </c>
      <c r="C1254" s="288">
        <f>SUM(C1256:C1259)</f>
        <v>16.755067052884463</v>
      </c>
      <c r="D1254" s="288">
        <f>SUM(D1256:D1259)</f>
        <v>15.094000000000001</v>
      </c>
      <c r="E1254" s="288">
        <f>SUM(E1256:E1259)</f>
        <v>16.591999999999999</v>
      </c>
      <c r="F1254" s="72"/>
    </row>
    <row r="1255" spans="1:6" s="4" customFormat="1" x14ac:dyDescent="0.3">
      <c r="A1255" s="349" t="s">
        <v>434</v>
      </c>
      <c r="B1255" s="235"/>
      <c r="C1255" s="303"/>
      <c r="D1255" s="303"/>
      <c r="E1255" s="303"/>
      <c r="F1255" s="1"/>
    </row>
    <row r="1256" spans="1:6" s="4" customFormat="1" x14ac:dyDescent="0.3">
      <c r="A1256" s="276" t="s">
        <v>766</v>
      </c>
      <c r="B1256" s="235" t="s">
        <v>4</v>
      </c>
      <c r="C1256" s="289">
        <v>6.07521014410991</v>
      </c>
      <c r="D1256" s="289">
        <v>5.7569999999999997</v>
      </c>
      <c r="E1256" s="289">
        <v>6.9080000000000004</v>
      </c>
      <c r="F1256" s="1"/>
    </row>
    <row r="1257" spans="1:6" s="4" customFormat="1" x14ac:dyDescent="0.3">
      <c r="A1257" s="276" t="s">
        <v>767</v>
      </c>
      <c r="B1257" s="235" t="s">
        <v>4</v>
      </c>
      <c r="C1257" s="289">
        <v>5.5767388594271701</v>
      </c>
      <c r="D1257" s="289">
        <v>4.5810000000000004</v>
      </c>
      <c r="E1257" s="289">
        <v>4.226</v>
      </c>
      <c r="F1257" s="1"/>
    </row>
    <row r="1258" spans="1:6" s="4" customFormat="1" x14ac:dyDescent="0.3">
      <c r="A1258" s="276" t="s">
        <v>768</v>
      </c>
      <c r="B1258" s="235" t="s">
        <v>4</v>
      </c>
      <c r="C1258" s="289">
        <v>4.9013906672763596</v>
      </c>
      <c r="D1258" s="289">
        <v>4.4770000000000003</v>
      </c>
      <c r="E1258" s="289">
        <v>5.258</v>
      </c>
      <c r="F1258" s="1"/>
    </row>
    <row r="1259" spans="1:6" s="4" customFormat="1" x14ac:dyDescent="0.3">
      <c r="A1259" s="657" t="s">
        <v>435</v>
      </c>
      <c r="B1259" s="259" t="s">
        <v>4</v>
      </c>
      <c r="C1259" s="292">
        <v>0.201727382071022</v>
      </c>
      <c r="D1259" s="292">
        <v>0.27900000000000003</v>
      </c>
      <c r="E1259" s="292">
        <v>0.2</v>
      </c>
      <c r="F1259" s="1"/>
    </row>
    <row r="1260" spans="1:6" s="4" customFormat="1" x14ac:dyDescent="0.3">
      <c r="A1260" s="1"/>
      <c r="B1260" s="1"/>
      <c r="C1260" s="158"/>
      <c r="D1260" s="158"/>
      <c r="E1260" s="158"/>
      <c r="F1260" s="1"/>
    </row>
    <row r="1261" spans="1:6" s="4" customFormat="1" x14ac:dyDescent="0.3">
      <c r="A1261" s="1"/>
      <c r="B1261" s="1"/>
      <c r="C1261" s="158"/>
      <c r="D1261" s="158"/>
      <c r="E1261" s="158"/>
      <c r="F1261" s="1"/>
    </row>
    <row r="1262" spans="1:6" s="4" customFormat="1" x14ac:dyDescent="0.3">
      <c r="A1262" s="151"/>
      <c r="B1262" s="133"/>
      <c r="C1262" s="133"/>
      <c r="D1262" s="121"/>
      <c r="E1262" s="121"/>
      <c r="F1262" s="10" t="s">
        <v>0</v>
      </c>
    </row>
    <row r="1263" spans="1:6" s="4" customFormat="1" x14ac:dyDescent="0.3">
      <c r="A1263" s="523" t="s">
        <v>772</v>
      </c>
      <c r="B1263" s="519" t="s">
        <v>172</v>
      </c>
      <c r="C1263" s="524">
        <v>2023</v>
      </c>
      <c r="D1263" s="524">
        <v>2022</v>
      </c>
      <c r="E1263" s="524">
        <v>2021</v>
      </c>
      <c r="F1263" s="524" t="s">
        <v>86</v>
      </c>
    </row>
    <row r="1264" spans="1:6" s="4" customFormat="1" ht="15.75" customHeight="1" x14ac:dyDescent="0.3">
      <c r="A1264" s="282" t="s">
        <v>763</v>
      </c>
      <c r="B1264" s="283" t="s">
        <v>4</v>
      </c>
      <c r="C1264" s="288">
        <f>SUM(C1265:C1266)</f>
        <v>16.755067052884471</v>
      </c>
      <c r="D1264" s="288">
        <f>SUM(D1265:D1266)</f>
        <v>15.094000000000001</v>
      </c>
      <c r="E1264" s="288">
        <f>SUM(E1265:E1266)</f>
        <v>16.591999999999999</v>
      </c>
      <c r="F1264" s="230"/>
    </row>
    <row r="1265" spans="1:9" s="4" customFormat="1" ht="15.75" customHeight="1" x14ac:dyDescent="0.3">
      <c r="A1265" s="349" t="s">
        <v>773</v>
      </c>
      <c r="B1265" s="235" t="s">
        <v>4</v>
      </c>
      <c r="C1265" s="289">
        <v>3.4264419099599701</v>
      </c>
      <c r="D1265" s="289">
        <v>3.0590000000000002</v>
      </c>
      <c r="E1265" s="289">
        <v>2.887</v>
      </c>
      <c r="F1265" s="234"/>
    </row>
    <row r="1266" spans="1:9" s="4" customFormat="1" x14ac:dyDescent="0.3">
      <c r="A1266" s="657" t="s">
        <v>774</v>
      </c>
      <c r="B1266" s="259" t="s">
        <v>4</v>
      </c>
      <c r="C1266" s="292">
        <v>13.3286251429245</v>
      </c>
      <c r="D1266" s="292">
        <v>12.035</v>
      </c>
      <c r="E1266" s="292">
        <v>13.705</v>
      </c>
      <c r="F1266" s="234"/>
    </row>
    <row r="1267" spans="1:9" s="4" customFormat="1" ht="33" customHeight="1" x14ac:dyDescent="0.3">
      <c r="A1267" s="669" t="s">
        <v>977</v>
      </c>
      <c r="B1267" s="669"/>
      <c r="C1267" s="669"/>
      <c r="D1267" s="669"/>
      <c r="E1267" s="669"/>
      <c r="F1267" s="669"/>
    </row>
    <row r="1268" spans="1:9" s="4" customFormat="1" x14ac:dyDescent="0.3">
      <c r="A1268" s="100"/>
      <c r="B1268" s="100"/>
      <c r="C1268" s="101"/>
      <c r="D1268" s="159"/>
      <c r="E1268" s="101"/>
      <c r="F1268" s="10"/>
      <c r="H1268" s="182"/>
    </row>
    <row r="1269" spans="1:9" s="4" customFormat="1" ht="12.75" customHeight="1" x14ac:dyDescent="0.3">
      <c r="A1269" s="1"/>
      <c r="B1269" s="1"/>
      <c r="C1269" s="3"/>
      <c r="D1269" s="3"/>
      <c r="E1269" s="3"/>
      <c r="F1269" s="1"/>
      <c r="H1269" s="182"/>
    </row>
    <row r="1270" spans="1:9" s="4" customFormat="1" ht="12.75" customHeight="1" x14ac:dyDescent="0.3">
      <c r="A1270" s="1"/>
      <c r="B1270" s="1"/>
      <c r="C1270" s="3"/>
      <c r="D1270" s="3"/>
      <c r="E1270" s="3"/>
      <c r="F1270" s="1"/>
      <c r="H1270" s="182"/>
    </row>
    <row r="1271" spans="1:9" s="4" customFormat="1" ht="15" x14ac:dyDescent="0.3">
      <c r="A1271" s="9" t="s">
        <v>775</v>
      </c>
      <c r="B1271" s="5"/>
      <c r="C1271" s="5"/>
      <c r="D1271" s="6"/>
      <c r="E1271" s="6"/>
      <c r="F1271" s="10" t="s">
        <v>0</v>
      </c>
      <c r="H1271" s="182"/>
    </row>
    <row r="1272" spans="1:9" s="4" customFormat="1" x14ac:dyDescent="0.3">
      <c r="A1272" s="523" t="s">
        <v>776</v>
      </c>
      <c r="B1272" s="519" t="s">
        <v>172</v>
      </c>
      <c r="C1272" s="524">
        <v>2023</v>
      </c>
      <c r="D1272" s="524">
        <v>2022</v>
      </c>
      <c r="E1272" s="524">
        <v>2021</v>
      </c>
      <c r="F1272" s="524" t="s">
        <v>87</v>
      </c>
      <c r="H1272" s="182"/>
    </row>
    <row r="1273" spans="1:9" s="4" customFormat="1" x14ac:dyDescent="0.3">
      <c r="A1273" s="656" t="s">
        <v>777</v>
      </c>
      <c r="B1273" s="231" t="s">
        <v>219</v>
      </c>
      <c r="C1273" s="191">
        <v>150</v>
      </c>
      <c r="D1273" s="191">
        <v>148</v>
      </c>
      <c r="E1273" s="191">
        <v>125</v>
      </c>
      <c r="F1273" s="1"/>
      <c r="H1273" s="182"/>
    </row>
    <row r="1274" spans="1:9" s="4" customFormat="1" x14ac:dyDescent="0.3">
      <c r="A1274" s="349" t="s">
        <v>778</v>
      </c>
      <c r="B1274" s="235" t="s">
        <v>219</v>
      </c>
      <c r="C1274" s="191">
        <v>130</v>
      </c>
      <c r="D1274" s="191">
        <v>126</v>
      </c>
      <c r="E1274" s="191">
        <v>123</v>
      </c>
      <c r="F1274" s="1"/>
      <c r="H1274" s="182"/>
    </row>
    <row r="1275" spans="1:9" s="4" customFormat="1" x14ac:dyDescent="0.3">
      <c r="A1275" s="349" t="s">
        <v>779</v>
      </c>
      <c r="B1275" s="235" t="s">
        <v>219</v>
      </c>
      <c r="C1275" s="191">
        <v>122</v>
      </c>
      <c r="D1275" s="191">
        <v>138</v>
      </c>
      <c r="E1275" s="191">
        <v>114</v>
      </c>
      <c r="F1275" s="1"/>
      <c r="H1275" s="182"/>
    </row>
    <row r="1276" spans="1:9" s="4" customFormat="1" x14ac:dyDescent="0.3">
      <c r="A1276" s="349" t="s">
        <v>780</v>
      </c>
      <c r="B1276" s="235" t="s">
        <v>219</v>
      </c>
      <c r="C1276" s="191">
        <v>278</v>
      </c>
      <c r="D1276" s="191">
        <v>263</v>
      </c>
      <c r="E1276" s="191">
        <v>213</v>
      </c>
      <c r="F1276" s="1"/>
    </row>
    <row r="1277" spans="1:9" s="4" customFormat="1" x14ac:dyDescent="0.3">
      <c r="A1277" s="349" t="s">
        <v>781</v>
      </c>
      <c r="B1277" s="235" t="s">
        <v>219</v>
      </c>
      <c r="C1277" s="191">
        <v>478</v>
      </c>
      <c r="D1277" s="191">
        <v>550</v>
      </c>
      <c r="E1277" s="191">
        <v>447</v>
      </c>
      <c r="F1277" s="1"/>
    </row>
    <row r="1278" spans="1:9" s="4" customFormat="1" x14ac:dyDescent="0.3">
      <c r="A1278" s="349" t="s">
        <v>782</v>
      </c>
      <c r="B1278" s="235" t="s">
        <v>219</v>
      </c>
      <c r="C1278" s="194">
        <v>57475</v>
      </c>
      <c r="D1278" s="194">
        <v>47612</v>
      </c>
      <c r="E1278" s="194">
        <v>36530</v>
      </c>
      <c r="F1278" s="1"/>
    </row>
    <row r="1279" spans="1:9" s="4" customFormat="1" x14ac:dyDescent="0.3">
      <c r="A1279" s="657" t="s">
        <v>783</v>
      </c>
      <c r="B1279" s="259" t="s">
        <v>219</v>
      </c>
      <c r="C1279" s="278">
        <v>13386</v>
      </c>
      <c r="D1279" s="278">
        <v>12733</v>
      </c>
      <c r="E1279" s="278">
        <v>14165</v>
      </c>
      <c r="F1279" s="1"/>
      <c r="I1279" s="183"/>
    </row>
    <row r="1280" spans="1:9" s="4" customFormat="1" ht="12.75" customHeight="1" x14ac:dyDescent="0.3">
      <c r="A1280" s="160"/>
      <c r="B1280" s="153"/>
      <c r="C1280" s="3"/>
      <c r="D1280" s="3"/>
      <c r="E1280" s="3"/>
      <c r="F1280" s="1"/>
    </row>
    <row r="1281" spans="1:9" s="4" customFormat="1" ht="12.75" customHeight="1" x14ac:dyDescent="0.3">
      <c r="A1281" s="160"/>
      <c r="B1281" s="153"/>
      <c r="C1281" s="3"/>
      <c r="D1281" s="3"/>
      <c r="E1281" s="3"/>
      <c r="F1281" s="1"/>
    </row>
    <row r="1282" spans="1:9" s="4" customFormat="1" ht="12.75" customHeight="1" x14ac:dyDescent="0.3">
      <c r="A1282" s="151"/>
      <c r="B1282" s="133"/>
      <c r="C1282" s="133"/>
      <c r="D1282" s="121"/>
      <c r="E1282" s="121"/>
      <c r="F1282" s="10" t="s">
        <v>0</v>
      </c>
    </row>
    <row r="1283" spans="1:9" s="4" customFormat="1" ht="12.75" customHeight="1" x14ac:dyDescent="0.3">
      <c r="A1283" s="523" t="s">
        <v>784</v>
      </c>
      <c r="B1283" s="519" t="s">
        <v>172</v>
      </c>
      <c r="C1283" s="524">
        <v>2023</v>
      </c>
      <c r="D1283" s="524">
        <v>2022</v>
      </c>
      <c r="E1283" s="524">
        <v>2021</v>
      </c>
      <c r="F1283" s="524" t="s">
        <v>88</v>
      </c>
    </row>
    <row r="1284" spans="1:9" s="4" customFormat="1" x14ac:dyDescent="0.3">
      <c r="A1284" s="282" t="s">
        <v>785</v>
      </c>
      <c r="B1284" s="283" t="s">
        <v>219</v>
      </c>
      <c r="C1284" s="188">
        <v>765</v>
      </c>
      <c r="D1284" s="188">
        <f>D1285+D1286</f>
        <v>655</v>
      </c>
      <c r="E1284" s="188">
        <f>E1285+E1286</f>
        <v>909</v>
      </c>
      <c r="F1284" s="1"/>
    </row>
    <row r="1285" spans="1:9" s="4" customFormat="1" x14ac:dyDescent="0.3">
      <c r="A1285" s="276" t="s">
        <v>733</v>
      </c>
      <c r="B1285" s="235" t="s">
        <v>219</v>
      </c>
      <c r="C1285" s="194">
        <v>118</v>
      </c>
      <c r="D1285" s="194">
        <v>106</v>
      </c>
      <c r="E1285" s="194">
        <v>132</v>
      </c>
      <c r="F1285" s="1"/>
    </row>
    <row r="1286" spans="1:9" s="4" customFormat="1" x14ac:dyDescent="0.3">
      <c r="A1286" s="276" t="s">
        <v>734</v>
      </c>
      <c r="B1286" s="235" t="s">
        <v>219</v>
      </c>
      <c r="C1286" s="194">
        <v>647</v>
      </c>
      <c r="D1286" s="194">
        <v>549</v>
      </c>
      <c r="E1286" s="194">
        <v>777</v>
      </c>
      <c r="F1286" s="1"/>
    </row>
    <row r="1287" spans="1:9" s="4" customFormat="1" ht="12.75" customHeight="1" x14ac:dyDescent="0.3">
      <c r="A1287" s="280" t="s">
        <v>786</v>
      </c>
      <c r="B1287" s="281" t="s">
        <v>219</v>
      </c>
      <c r="C1287" s="188">
        <v>3</v>
      </c>
      <c r="D1287" s="188">
        <f>D1288+D1289</f>
        <v>3</v>
      </c>
      <c r="E1287" s="188">
        <f>E1288+E1289</f>
        <v>2</v>
      </c>
      <c r="F1287" s="1"/>
    </row>
    <row r="1288" spans="1:9" s="4" customFormat="1" ht="12.75" customHeight="1" x14ac:dyDescent="0.3">
      <c r="A1288" s="276" t="s">
        <v>733</v>
      </c>
      <c r="B1288" s="235" t="s">
        <v>219</v>
      </c>
      <c r="C1288" s="194">
        <v>1</v>
      </c>
      <c r="D1288" s="194">
        <v>0</v>
      </c>
      <c r="E1288" s="194">
        <v>0</v>
      </c>
      <c r="F1288" s="1"/>
    </row>
    <row r="1289" spans="1:9" s="4" customFormat="1" ht="12.75" customHeight="1" x14ac:dyDescent="0.3">
      <c r="A1289" s="276" t="s">
        <v>734</v>
      </c>
      <c r="B1289" s="235" t="s">
        <v>219</v>
      </c>
      <c r="C1289" s="194">
        <v>2</v>
      </c>
      <c r="D1289" s="194">
        <v>3</v>
      </c>
      <c r="E1289" s="194">
        <v>2</v>
      </c>
      <c r="F1289" s="152"/>
    </row>
    <row r="1290" spans="1:9" s="4" customFormat="1" ht="15" x14ac:dyDescent="0.3">
      <c r="A1290" s="280" t="s">
        <v>787</v>
      </c>
      <c r="B1290" s="281" t="s">
        <v>219</v>
      </c>
      <c r="C1290" s="197">
        <v>210</v>
      </c>
      <c r="D1290" s="197">
        <f>D1291+D1292</f>
        <v>181</v>
      </c>
      <c r="E1290" s="197">
        <f>E1291+E1292</f>
        <v>274</v>
      </c>
      <c r="F1290" s="1"/>
    </row>
    <row r="1291" spans="1:9" s="4" customFormat="1" x14ac:dyDescent="0.3">
      <c r="A1291" s="276" t="s">
        <v>733</v>
      </c>
      <c r="B1291" s="235" t="s">
        <v>219</v>
      </c>
      <c r="C1291" s="194">
        <v>26</v>
      </c>
      <c r="D1291" s="194">
        <v>28</v>
      </c>
      <c r="E1291" s="194">
        <v>33</v>
      </c>
      <c r="F1291" s="1"/>
    </row>
    <row r="1292" spans="1:9" s="4" customFormat="1" x14ac:dyDescent="0.3">
      <c r="A1292" s="276" t="s">
        <v>734</v>
      </c>
      <c r="B1292" s="235" t="s">
        <v>219</v>
      </c>
      <c r="C1292" s="194">
        <v>184</v>
      </c>
      <c r="D1292" s="194">
        <v>153</v>
      </c>
      <c r="E1292" s="194">
        <v>241</v>
      </c>
      <c r="F1292" s="1"/>
    </row>
    <row r="1293" spans="1:9" s="4" customFormat="1" x14ac:dyDescent="0.3">
      <c r="A1293" s="280" t="s">
        <v>788</v>
      </c>
      <c r="B1293" s="281" t="s">
        <v>219</v>
      </c>
      <c r="C1293" s="197">
        <v>189</v>
      </c>
      <c r="D1293" s="197">
        <f>D1294+D1295</f>
        <v>153</v>
      </c>
      <c r="E1293" s="197">
        <f>E1294+E1295</f>
        <v>236</v>
      </c>
      <c r="F1293" s="1"/>
    </row>
    <row r="1294" spans="1:9" s="4" customFormat="1" x14ac:dyDescent="0.3">
      <c r="A1294" s="276" t="s">
        <v>733</v>
      </c>
      <c r="B1294" s="235" t="s">
        <v>219</v>
      </c>
      <c r="C1294" s="194">
        <v>44</v>
      </c>
      <c r="D1294" s="194">
        <v>39</v>
      </c>
      <c r="E1294" s="194">
        <v>39</v>
      </c>
      <c r="F1294" s="1"/>
    </row>
    <row r="1295" spans="1:9" s="4" customFormat="1" x14ac:dyDescent="0.3">
      <c r="A1295" s="277" t="s">
        <v>734</v>
      </c>
      <c r="B1295" s="259" t="s">
        <v>219</v>
      </c>
      <c r="C1295" s="278">
        <v>145</v>
      </c>
      <c r="D1295" s="278">
        <v>114</v>
      </c>
      <c r="E1295" s="278">
        <v>197</v>
      </c>
      <c r="F1295" s="1"/>
      <c r="I1295" s="183"/>
    </row>
    <row r="1296" spans="1:9" s="4" customFormat="1" ht="12.75" customHeight="1" x14ac:dyDescent="0.3">
      <c r="A1296" s="160"/>
      <c r="B1296" s="153"/>
      <c r="C1296" s="153"/>
      <c r="D1296" s="155"/>
      <c r="E1296" s="155"/>
      <c r="F1296" s="1"/>
    </row>
    <row r="1297" spans="1:6" s="4" customFormat="1" ht="12.75" customHeight="1" x14ac:dyDescent="0.3">
      <c r="A1297" s="160"/>
      <c r="B1297" s="153"/>
      <c r="C1297" s="153"/>
      <c r="D1297" s="155"/>
      <c r="E1297" s="155"/>
      <c r="F1297" s="1"/>
    </row>
    <row r="1298" spans="1:6" s="4" customFormat="1" ht="12.75" customHeight="1" x14ac:dyDescent="0.3">
      <c r="A1298" s="151"/>
      <c r="B1298" s="133"/>
      <c r="C1298" s="133"/>
      <c r="D1298" s="121"/>
      <c r="E1298" s="121"/>
      <c r="F1298" s="10" t="s">
        <v>0</v>
      </c>
    </row>
    <row r="1299" spans="1:6" s="4" customFormat="1" ht="15" x14ac:dyDescent="0.3">
      <c r="A1299" s="523" t="s">
        <v>789</v>
      </c>
      <c r="B1299" s="519" t="s">
        <v>172</v>
      </c>
      <c r="C1299" s="524">
        <v>2023</v>
      </c>
      <c r="D1299" s="524">
        <v>2022</v>
      </c>
      <c r="E1299" s="524">
        <v>2021</v>
      </c>
      <c r="F1299" s="524" t="s">
        <v>88</v>
      </c>
    </row>
    <row r="1300" spans="1:6" s="4" customFormat="1" x14ac:dyDescent="0.3">
      <c r="A1300" s="282" t="s">
        <v>790</v>
      </c>
      <c r="B1300" s="283" t="s">
        <v>89</v>
      </c>
      <c r="C1300" s="353">
        <v>10.7</v>
      </c>
      <c r="D1300" s="353">
        <v>9.6300000000000008</v>
      </c>
      <c r="E1300" s="353">
        <v>15.28</v>
      </c>
      <c r="F1300" s="1"/>
    </row>
    <row r="1301" spans="1:6" s="4" customFormat="1" x14ac:dyDescent="0.3">
      <c r="A1301" s="349" t="s">
        <v>791</v>
      </c>
      <c r="B1301" s="235" t="s">
        <v>89</v>
      </c>
      <c r="C1301" s="304">
        <v>7.78</v>
      </c>
      <c r="D1301" s="304">
        <v>7.93</v>
      </c>
      <c r="E1301" s="304">
        <v>12.03</v>
      </c>
      <c r="F1301" s="1"/>
    </row>
    <row r="1302" spans="1:6" s="4" customFormat="1" x14ac:dyDescent="0.3">
      <c r="A1302" s="657" t="s">
        <v>792</v>
      </c>
      <c r="B1302" s="259" t="s">
        <v>89</v>
      </c>
      <c r="C1302" s="305">
        <v>11.04</v>
      </c>
      <c r="D1302" s="305">
        <v>10.050000000000001</v>
      </c>
      <c r="E1302" s="305">
        <v>16.02</v>
      </c>
      <c r="F1302" s="1"/>
    </row>
    <row r="1303" spans="1:6" s="4" customFormat="1" x14ac:dyDescent="0.3">
      <c r="A1303" s="160"/>
      <c r="B1303" s="153"/>
      <c r="C1303" s="153"/>
      <c r="D1303" s="155"/>
      <c r="E1303" s="155"/>
      <c r="F1303" s="1"/>
    </row>
    <row r="1304" spans="1:6" s="4" customFormat="1" x14ac:dyDescent="0.3">
      <c r="A1304" s="160"/>
      <c r="B1304" s="153"/>
      <c r="C1304" s="153"/>
      <c r="D1304" s="155"/>
      <c r="E1304" s="155"/>
      <c r="F1304" s="1"/>
    </row>
    <row r="1305" spans="1:6" s="4" customFormat="1" x14ac:dyDescent="0.3">
      <c r="A1305" s="151"/>
      <c r="B1305" s="133"/>
      <c r="C1305" s="133"/>
      <c r="D1305" s="121"/>
      <c r="E1305" s="121"/>
      <c r="F1305" s="10" t="s">
        <v>0</v>
      </c>
    </row>
    <row r="1306" spans="1:6" s="4" customFormat="1" ht="12.75" customHeight="1" x14ac:dyDescent="0.3">
      <c r="A1306" s="523" t="s">
        <v>793</v>
      </c>
      <c r="B1306" s="519" t="s">
        <v>172</v>
      </c>
      <c r="C1306" s="524">
        <v>2023</v>
      </c>
      <c r="D1306" s="524">
        <v>2022</v>
      </c>
      <c r="E1306" s="524">
        <v>2021</v>
      </c>
      <c r="F1306" s="524" t="s">
        <v>88</v>
      </c>
    </row>
    <row r="1307" spans="1:6" s="4" customFormat="1" x14ac:dyDescent="0.3">
      <c r="A1307" s="282" t="s">
        <v>794</v>
      </c>
      <c r="B1307" s="283" t="s">
        <v>89</v>
      </c>
      <c r="C1307" s="188">
        <v>559</v>
      </c>
      <c r="D1307" s="188">
        <v>415</v>
      </c>
      <c r="E1307" s="188">
        <v>591</v>
      </c>
      <c r="F1307" s="234"/>
    </row>
    <row r="1308" spans="1:6" s="4" customFormat="1" x14ac:dyDescent="0.3">
      <c r="A1308" s="349" t="s">
        <v>795</v>
      </c>
      <c r="B1308" s="235" t="s">
        <v>89</v>
      </c>
      <c r="C1308" s="194">
        <v>355.3</v>
      </c>
      <c r="D1308" s="194">
        <v>296</v>
      </c>
      <c r="E1308" s="194">
        <v>422.6</v>
      </c>
      <c r="F1308" s="234"/>
    </row>
    <row r="1309" spans="1:6" s="4" customFormat="1" x14ac:dyDescent="0.3">
      <c r="A1309" s="657" t="s">
        <v>796</v>
      </c>
      <c r="B1309" s="259" t="s">
        <v>89</v>
      </c>
      <c r="C1309" s="278">
        <v>579.79999999999995</v>
      </c>
      <c r="D1309" s="278">
        <v>444.4</v>
      </c>
      <c r="E1309" s="278">
        <v>630.4</v>
      </c>
      <c r="F1309" s="234"/>
    </row>
    <row r="1310" spans="1:6" s="4" customFormat="1" ht="27" customHeight="1" x14ac:dyDescent="0.3">
      <c r="A1310" s="669" t="s">
        <v>797</v>
      </c>
      <c r="B1310" s="669"/>
      <c r="C1310" s="669"/>
      <c r="D1310" s="669"/>
      <c r="E1310" s="669"/>
      <c r="F1310" s="669"/>
    </row>
    <row r="1311" spans="1:6" s="4" customFormat="1" ht="12.75" customHeight="1" x14ac:dyDescent="0.3">
      <c r="A1311" s="669" t="s">
        <v>798</v>
      </c>
      <c r="B1311" s="669"/>
      <c r="C1311" s="669"/>
      <c r="D1311" s="669"/>
      <c r="E1311" s="669"/>
      <c r="F1311" s="669"/>
    </row>
    <row r="1312" spans="1:6" s="4" customFormat="1" ht="12.75" customHeight="1" x14ac:dyDescent="0.3">
      <c r="A1312" s="670" t="s">
        <v>978</v>
      </c>
      <c r="B1312" s="669"/>
      <c r="C1312" s="669"/>
      <c r="D1312" s="669"/>
      <c r="E1312" s="669"/>
      <c r="F1312" s="669"/>
    </row>
    <row r="1313" spans="1:6" s="4" customFormat="1" ht="12.75" customHeight="1" x14ac:dyDescent="0.3">
      <c r="A1313" s="669" t="s">
        <v>799</v>
      </c>
      <c r="B1313" s="669"/>
      <c r="C1313" s="669"/>
      <c r="D1313" s="669"/>
      <c r="E1313" s="669"/>
      <c r="F1313" s="669"/>
    </row>
    <row r="1314" spans="1:6" s="4" customFormat="1" x14ac:dyDescent="0.3">
      <c r="A1314" s="100"/>
      <c r="B1314" s="100"/>
      <c r="C1314" s="101"/>
      <c r="D1314" s="101"/>
      <c r="E1314" s="101"/>
      <c r="F1314" s="100"/>
    </row>
    <row r="1315" spans="1:6" s="4" customFormat="1" x14ac:dyDescent="0.3">
      <c r="A1315" s="151"/>
      <c r="B1315" s="133"/>
      <c r="C1315" s="133"/>
      <c r="D1315" s="121"/>
      <c r="E1315" s="121"/>
      <c r="F1315" s="10" t="s">
        <v>0</v>
      </c>
    </row>
    <row r="1316" spans="1:6" s="4" customFormat="1" ht="12.75" customHeight="1" x14ac:dyDescent="0.3">
      <c r="A1316" s="523" t="s">
        <v>800</v>
      </c>
      <c r="B1316" s="519" t="s">
        <v>143</v>
      </c>
      <c r="C1316" s="560" t="s">
        <v>135</v>
      </c>
      <c r="D1316" s="524">
        <v>2022</v>
      </c>
      <c r="E1316" s="524">
        <v>2021</v>
      </c>
      <c r="F1316" s="524" t="s">
        <v>88</v>
      </c>
    </row>
    <row r="1317" spans="1:6" s="4" customFormat="1" ht="15" x14ac:dyDescent="0.3">
      <c r="A1317" s="656" t="s">
        <v>801</v>
      </c>
      <c r="B1317" s="283" t="s">
        <v>89</v>
      </c>
      <c r="C1317" s="306">
        <v>11.69</v>
      </c>
      <c r="D1317" s="191" t="s">
        <v>80</v>
      </c>
      <c r="E1317" s="191" t="s">
        <v>80</v>
      </c>
      <c r="F1317" s="234"/>
    </row>
    <row r="1318" spans="1:6" s="4" customFormat="1" ht="15" x14ac:dyDescent="0.3">
      <c r="A1318" s="656" t="s">
        <v>802</v>
      </c>
      <c r="B1318" s="235" t="s">
        <v>89</v>
      </c>
      <c r="C1318" s="306">
        <v>1.96</v>
      </c>
      <c r="D1318" s="191" t="s">
        <v>80</v>
      </c>
      <c r="E1318" s="191" t="s">
        <v>80</v>
      </c>
      <c r="F1318" s="234"/>
    </row>
    <row r="1319" spans="1:6" s="4" customFormat="1" ht="15" x14ac:dyDescent="0.3">
      <c r="A1319" s="656" t="s">
        <v>803</v>
      </c>
      <c r="B1319" s="235" t="s">
        <v>89</v>
      </c>
      <c r="C1319" s="306">
        <v>0.09</v>
      </c>
      <c r="D1319" s="191" t="s">
        <v>80</v>
      </c>
      <c r="E1319" s="191" t="s">
        <v>80</v>
      </c>
      <c r="F1319" s="234"/>
    </row>
    <row r="1320" spans="1:6" s="4" customFormat="1" x14ac:dyDescent="0.3">
      <c r="A1320" s="656" t="s">
        <v>804</v>
      </c>
      <c r="B1320" s="231" t="s">
        <v>219</v>
      </c>
      <c r="C1320" s="191">
        <v>1588</v>
      </c>
      <c r="D1320" s="191" t="s">
        <v>80</v>
      </c>
      <c r="E1320" s="191" t="s">
        <v>80</v>
      </c>
      <c r="F1320" s="234"/>
    </row>
    <row r="1321" spans="1:6" s="4" customFormat="1" x14ac:dyDescent="0.3">
      <c r="A1321" s="656" t="s">
        <v>805</v>
      </c>
      <c r="B1321" s="231" t="s">
        <v>219</v>
      </c>
      <c r="C1321" s="191">
        <v>266</v>
      </c>
      <c r="D1321" s="191" t="s">
        <v>80</v>
      </c>
      <c r="E1321" s="191" t="s">
        <v>80</v>
      </c>
      <c r="F1321" s="234"/>
    </row>
    <row r="1322" spans="1:6" s="4" customFormat="1" x14ac:dyDescent="0.3">
      <c r="A1322" s="349" t="s">
        <v>806</v>
      </c>
      <c r="B1322" s="231" t="s">
        <v>219</v>
      </c>
      <c r="C1322" s="194">
        <v>12</v>
      </c>
      <c r="D1322" s="191" t="s">
        <v>80</v>
      </c>
      <c r="E1322" s="191" t="s">
        <v>80</v>
      </c>
      <c r="F1322" s="234"/>
    </row>
    <row r="1323" spans="1:6" s="4" customFormat="1" ht="15" x14ac:dyDescent="0.3">
      <c r="A1323" s="657" t="s">
        <v>807</v>
      </c>
      <c r="B1323" s="231" t="s">
        <v>219</v>
      </c>
      <c r="C1323" s="278">
        <v>135896669</v>
      </c>
      <c r="D1323" s="278" t="s">
        <v>80</v>
      </c>
      <c r="E1323" s="278" t="s">
        <v>80</v>
      </c>
      <c r="F1323" s="234"/>
    </row>
    <row r="1324" spans="1:6" s="4" customFormat="1" x14ac:dyDescent="0.3">
      <c r="A1324" s="669" t="s">
        <v>808</v>
      </c>
      <c r="B1324" s="669"/>
      <c r="C1324" s="669"/>
      <c r="D1324" s="669"/>
      <c r="E1324" s="669"/>
      <c r="F1324" s="669"/>
    </row>
    <row r="1325" spans="1:6" s="4" customFormat="1" ht="18" customHeight="1" x14ac:dyDescent="0.3">
      <c r="A1325" s="669" t="s">
        <v>809</v>
      </c>
      <c r="B1325" s="669"/>
      <c r="C1325" s="669"/>
      <c r="D1325" s="669"/>
      <c r="E1325" s="669"/>
      <c r="F1325" s="669"/>
    </row>
    <row r="1326" spans="1:6" s="4" customFormat="1" ht="18" customHeight="1" x14ac:dyDescent="0.3">
      <c r="A1326" s="670" t="s">
        <v>979</v>
      </c>
      <c r="B1326" s="669"/>
      <c r="C1326" s="669"/>
      <c r="D1326" s="669"/>
      <c r="E1326" s="669"/>
      <c r="F1326" s="669"/>
    </row>
    <row r="1327" spans="1:6" s="4" customFormat="1" ht="16.5" customHeight="1" x14ac:dyDescent="0.3">
      <c r="A1327" s="669" t="s">
        <v>810</v>
      </c>
      <c r="B1327" s="669"/>
      <c r="C1327" s="669"/>
      <c r="D1327" s="669"/>
      <c r="E1327" s="669"/>
      <c r="F1327" s="669"/>
    </row>
    <row r="1328" spans="1:6" s="4" customFormat="1" ht="46.15" customHeight="1" x14ac:dyDescent="0.3">
      <c r="A1328" s="669" t="s">
        <v>811</v>
      </c>
      <c r="B1328" s="669"/>
      <c r="C1328" s="669"/>
      <c r="D1328" s="669"/>
      <c r="E1328" s="669"/>
      <c r="F1328" s="669"/>
    </row>
    <row r="1329" spans="1:6" s="4" customFormat="1" ht="12.65" customHeight="1" x14ac:dyDescent="0.3">
      <c r="A1329" s="100"/>
      <c r="B1329" s="100"/>
      <c r="C1329" s="101"/>
      <c r="D1329" s="101"/>
      <c r="E1329" s="101"/>
      <c r="F1329" s="100"/>
    </row>
    <row r="1330" spans="1:6" s="4" customFormat="1" ht="12.75" customHeight="1" x14ac:dyDescent="0.3">
      <c r="A1330" s="151"/>
      <c r="B1330" s="133"/>
      <c r="C1330" s="133"/>
      <c r="D1330" s="121"/>
      <c r="E1330" s="121"/>
      <c r="F1330" s="10" t="s">
        <v>0</v>
      </c>
    </row>
    <row r="1331" spans="1:6" s="4" customFormat="1" ht="15" x14ac:dyDescent="0.3">
      <c r="A1331" s="523" t="s">
        <v>812</v>
      </c>
      <c r="B1331" s="519" t="s">
        <v>172</v>
      </c>
      <c r="C1331" s="524">
        <v>2023</v>
      </c>
      <c r="D1331" s="524">
        <v>2022</v>
      </c>
      <c r="E1331" s="524">
        <v>2021</v>
      </c>
      <c r="F1331" s="524" t="s">
        <v>88</v>
      </c>
    </row>
    <row r="1332" spans="1:6" s="4" customFormat="1" x14ac:dyDescent="0.3">
      <c r="A1332" s="656" t="s">
        <v>813</v>
      </c>
      <c r="B1332" s="231" t="s">
        <v>219</v>
      </c>
      <c r="C1332" s="313">
        <v>182</v>
      </c>
      <c r="D1332" s="313">
        <v>174</v>
      </c>
      <c r="E1332" s="191">
        <v>202</v>
      </c>
      <c r="F1332" s="234"/>
    </row>
    <row r="1333" spans="1:6" s="4" customFormat="1" x14ac:dyDescent="0.3">
      <c r="A1333" s="277" t="s">
        <v>814</v>
      </c>
      <c r="B1333" s="259" t="s">
        <v>219</v>
      </c>
      <c r="C1333" s="503">
        <v>1</v>
      </c>
      <c r="D1333" s="503">
        <v>1</v>
      </c>
      <c r="E1333" s="278">
        <v>0</v>
      </c>
      <c r="F1333" s="234"/>
    </row>
    <row r="1334" spans="1:6" s="4" customFormat="1" ht="39.75" customHeight="1" x14ac:dyDescent="0.3">
      <c r="A1334" s="669" t="s">
        <v>815</v>
      </c>
      <c r="B1334" s="669"/>
      <c r="C1334" s="669"/>
      <c r="D1334" s="669"/>
      <c r="E1334" s="669"/>
      <c r="F1334" s="669"/>
    </row>
    <row r="1335" spans="1:6" s="4" customFormat="1" x14ac:dyDescent="0.3">
      <c r="A1335" s="100"/>
      <c r="B1335" s="100"/>
      <c r="C1335" s="101"/>
      <c r="D1335" s="101"/>
      <c r="E1335" s="101"/>
      <c r="F1335" s="100"/>
    </row>
    <row r="1336" spans="1:6" s="4" customFormat="1" ht="12.75" customHeight="1" x14ac:dyDescent="0.3">
      <c r="A1336" s="151"/>
      <c r="B1336" s="133"/>
      <c r="C1336" s="133"/>
      <c r="D1336" s="121"/>
      <c r="E1336" s="121"/>
      <c r="F1336" s="10" t="s">
        <v>0</v>
      </c>
    </row>
    <row r="1337" spans="1:6" s="4" customFormat="1" ht="15" x14ac:dyDescent="0.3">
      <c r="A1337" s="523" t="s">
        <v>816</v>
      </c>
      <c r="B1337" s="519" t="s">
        <v>172</v>
      </c>
      <c r="C1337" s="524">
        <v>2023</v>
      </c>
      <c r="D1337" s="524">
        <v>2022</v>
      </c>
      <c r="E1337" s="524">
        <v>2021</v>
      </c>
      <c r="F1337" s="524" t="s">
        <v>88</v>
      </c>
    </row>
    <row r="1338" spans="1:6" s="4" customFormat="1" ht="15" x14ac:dyDescent="0.3">
      <c r="A1338" s="656" t="s">
        <v>817</v>
      </c>
      <c r="B1338" s="231" t="s">
        <v>89</v>
      </c>
      <c r="C1338" s="306">
        <v>11.08</v>
      </c>
      <c r="D1338" s="306">
        <v>13.19</v>
      </c>
      <c r="E1338" s="306" t="s">
        <v>90</v>
      </c>
      <c r="F1338" s="234"/>
    </row>
    <row r="1339" spans="1:6" s="4" customFormat="1" ht="15" x14ac:dyDescent="0.3">
      <c r="A1339" s="657" t="s">
        <v>818</v>
      </c>
      <c r="B1339" s="259" t="s">
        <v>89</v>
      </c>
      <c r="C1339" s="305">
        <v>1.02</v>
      </c>
      <c r="D1339" s="305">
        <v>1.34</v>
      </c>
      <c r="E1339" s="305" t="s">
        <v>91</v>
      </c>
      <c r="F1339" s="234"/>
    </row>
    <row r="1340" spans="1:6" s="4" customFormat="1" ht="30.75" customHeight="1" x14ac:dyDescent="0.3">
      <c r="A1340" s="669" t="s">
        <v>819</v>
      </c>
      <c r="B1340" s="669"/>
      <c r="C1340" s="669"/>
      <c r="D1340" s="669"/>
      <c r="E1340" s="669"/>
      <c r="F1340" s="669"/>
    </row>
    <row r="1341" spans="1:6" s="4" customFormat="1" ht="28.5" customHeight="1" x14ac:dyDescent="0.3">
      <c r="A1341" s="669" t="s">
        <v>820</v>
      </c>
      <c r="B1341" s="669"/>
      <c r="C1341" s="669"/>
      <c r="D1341" s="669"/>
      <c r="E1341" s="669"/>
      <c r="F1341" s="669"/>
    </row>
    <row r="1342" spans="1:6" s="4" customFormat="1" ht="36" customHeight="1" x14ac:dyDescent="0.3">
      <c r="A1342" s="669" t="s">
        <v>821</v>
      </c>
      <c r="B1342" s="669"/>
      <c r="C1342" s="669"/>
      <c r="D1342" s="669"/>
      <c r="E1342" s="669"/>
      <c r="F1342" s="669"/>
    </row>
    <row r="1343" spans="1:6" s="4" customFormat="1" x14ac:dyDescent="0.3">
      <c r="A1343" s="1"/>
      <c r="B1343" s="1"/>
      <c r="C1343" s="3"/>
      <c r="D1343" s="3"/>
      <c r="E1343" s="3"/>
      <c r="F1343" s="1"/>
    </row>
    <row r="1344" spans="1:6" s="4" customFormat="1" x14ac:dyDescent="0.3">
      <c r="A1344" s="1"/>
      <c r="B1344" s="1"/>
      <c r="C1344" s="156"/>
      <c r="D1344" s="3"/>
      <c r="E1344" s="3"/>
      <c r="F1344" s="1"/>
    </row>
    <row r="1345" spans="1:9" s="4" customFormat="1" ht="12.75" customHeight="1" x14ac:dyDescent="0.3">
      <c r="A1345" s="9" t="s">
        <v>822</v>
      </c>
      <c r="B1345" s="5"/>
      <c r="C1345" s="5"/>
      <c r="D1345" s="6"/>
      <c r="E1345" s="6"/>
    </row>
    <row r="1346" spans="1:9" s="4" customFormat="1" ht="12.75" customHeight="1" x14ac:dyDescent="0.3">
      <c r="A1346" s="9"/>
      <c r="B1346" s="5"/>
      <c r="C1346" s="5"/>
      <c r="D1346" s="6"/>
      <c r="E1346" s="6"/>
      <c r="F1346" s="10" t="s">
        <v>0</v>
      </c>
    </row>
    <row r="1347" spans="1:9" s="4" customFormat="1" ht="12.75" customHeight="1" x14ac:dyDescent="0.3">
      <c r="A1347" s="523" t="s">
        <v>823</v>
      </c>
      <c r="B1347" s="519" t="s">
        <v>172</v>
      </c>
      <c r="C1347" s="524">
        <v>2023</v>
      </c>
      <c r="D1347" s="524">
        <v>2022</v>
      </c>
      <c r="E1347" s="524">
        <v>2021</v>
      </c>
      <c r="F1347" s="524" t="s">
        <v>92</v>
      </c>
    </row>
    <row r="1348" spans="1:9" s="4" customFormat="1" ht="12.75" customHeight="1" x14ac:dyDescent="0.3">
      <c r="A1348" s="229" t="s">
        <v>825</v>
      </c>
      <c r="B1348" s="187" t="s">
        <v>824</v>
      </c>
      <c r="C1348" s="380">
        <v>968427.94</v>
      </c>
      <c r="D1348" s="380">
        <f>D1349+D1352+D1355+D1358</f>
        <v>815613.19</v>
      </c>
      <c r="E1348" s="380">
        <f>E1349+E1352+E1355+E1358</f>
        <v>659529.53</v>
      </c>
      <c r="F1348" s="161"/>
    </row>
    <row r="1349" spans="1:9" s="4" customFormat="1" x14ac:dyDescent="0.3">
      <c r="A1349" s="349" t="s">
        <v>826</v>
      </c>
      <c r="B1349" s="235" t="s">
        <v>219</v>
      </c>
      <c r="C1349" s="194">
        <v>3971.53</v>
      </c>
      <c r="D1349" s="194">
        <f>D1350+D1351</f>
        <v>3661.81</v>
      </c>
      <c r="E1349" s="194">
        <f>E1350+E1351</f>
        <v>3441.45</v>
      </c>
      <c r="F1349" s="1"/>
    </row>
    <row r="1350" spans="1:9" s="4" customFormat="1" x14ac:dyDescent="0.3">
      <c r="A1350" s="276" t="s">
        <v>733</v>
      </c>
      <c r="B1350" s="235" t="s">
        <v>219</v>
      </c>
      <c r="C1350" s="381">
        <v>1328.25</v>
      </c>
      <c r="D1350" s="381">
        <v>1138.04</v>
      </c>
      <c r="E1350" s="381">
        <v>1084.29</v>
      </c>
      <c r="F1350" s="162"/>
    </row>
    <row r="1351" spans="1:9" s="4" customFormat="1" x14ac:dyDescent="0.3">
      <c r="A1351" s="276" t="s">
        <v>734</v>
      </c>
      <c r="B1351" s="235" t="s">
        <v>219</v>
      </c>
      <c r="C1351" s="381">
        <v>2643.28</v>
      </c>
      <c r="D1351" s="381">
        <v>2523.77</v>
      </c>
      <c r="E1351" s="381">
        <v>2357.16</v>
      </c>
      <c r="F1351" s="162"/>
    </row>
    <row r="1352" spans="1:9" s="4" customFormat="1" x14ac:dyDescent="0.3">
      <c r="A1352" s="349" t="s">
        <v>827</v>
      </c>
      <c r="B1352" s="235" t="s">
        <v>219</v>
      </c>
      <c r="C1352" s="194">
        <v>65909.210000000006</v>
      </c>
      <c r="D1352" s="194">
        <f>D1353+D1354</f>
        <v>52182.770000000004</v>
      </c>
      <c r="E1352" s="194">
        <f>E1353+E1354</f>
        <v>47395.19</v>
      </c>
      <c r="F1352" s="162"/>
    </row>
    <row r="1353" spans="1:9" s="4" customFormat="1" x14ac:dyDescent="0.3">
      <c r="A1353" s="276" t="s">
        <v>733</v>
      </c>
      <c r="B1353" s="235" t="s">
        <v>219</v>
      </c>
      <c r="C1353" s="381">
        <v>14859.63</v>
      </c>
      <c r="D1353" s="381">
        <v>10043.700000000001</v>
      </c>
      <c r="E1353" s="381">
        <v>9085.4699999999993</v>
      </c>
      <c r="F1353" s="162"/>
    </row>
    <row r="1354" spans="1:9" s="4" customFormat="1" x14ac:dyDescent="0.3">
      <c r="A1354" s="276" t="s">
        <v>734</v>
      </c>
      <c r="B1354" s="235" t="s">
        <v>219</v>
      </c>
      <c r="C1354" s="381">
        <v>51049.59</v>
      </c>
      <c r="D1354" s="381">
        <v>42139.07</v>
      </c>
      <c r="E1354" s="381">
        <v>38309.72</v>
      </c>
      <c r="F1354" s="162"/>
      <c r="I1354" s="4" t="s">
        <v>93</v>
      </c>
    </row>
    <row r="1355" spans="1:9" s="4" customFormat="1" x14ac:dyDescent="0.3">
      <c r="A1355" s="349" t="s">
        <v>828</v>
      </c>
      <c r="B1355" s="235" t="s">
        <v>219</v>
      </c>
      <c r="C1355" s="194">
        <v>420616.72</v>
      </c>
      <c r="D1355" s="194">
        <f>D1356+D1357</f>
        <v>400370.34</v>
      </c>
      <c r="E1355" s="194">
        <f>E1356+E1357</f>
        <v>325645.88</v>
      </c>
      <c r="F1355" s="162"/>
    </row>
    <row r="1356" spans="1:9" s="4" customFormat="1" x14ac:dyDescent="0.3">
      <c r="A1356" s="276" t="s">
        <v>733</v>
      </c>
      <c r="B1356" s="235" t="s">
        <v>219</v>
      </c>
      <c r="C1356" s="381">
        <v>128265.47</v>
      </c>
      <c r="D1356" s="381">
        <v>111107.46</v>
      </c>
      <c r="E1356" s="381">
        <v>89984.72</v>
      </c>
      <c r="F1356" s="162"/>
    </row>
    <row r="1357" spans="1:9" s="4" customFormat="1" x14ac:dyDescent="0.3">
      <c r="A1357" s="276" t="s">
        <v>734</v>
      </c>
      <c r="B1357" s="235" t="s">
        <v>219</v>
      </c>
      <c r="C1357" s="381">
        <v>292351.25</v>
      </c>
      <c r="D1357" s="381">
        <v>289262.88</v>
      </c>
      <c r="E1357" s="381">
        <v>235661.16</v>
      </c>
      <c r="F1357" s="162"/>
    </row>
    <row r="1358" spans="1:9" s="4" customFormat="1" x14ac:dyDescent="0.3">
      <c r="A1358" s="349" t="s">
        <v>829</v>
      </c>
      <c r="B1358" s="235" t="s">
        <v>219</v>
      </c>
      <c r="C1358" s="194">
        <v>477930.47</v>
      </c>
      <c r="D1358" s="194">
        <f>D1359+D1360</f>
        <v>359398.26999999996</v>
      </c>
      <c r="E1358" s="194">
        <f>E1359+E1360</f>
        <v>283047.01</v>
      </c>
      <c r="F1358" s="162"/>
    </row>
    <row r="1359" spans="1:9" s="4" customFormat="1" x14ac:dyDescent="0.3">
      <c r="A1359" s="276" t="s">
        <v>733</v>
      </c>
      <c r="B1359" s="235" t="s">
        <v>219</v>
      </c>
      <c r="C1359" s="381">
        <v>10044.16</v>
      </c>
      <c r="D1359" s="381">
        <v>9662.2199999999993</v>
      </c>
      <c r="E1359" s="381">
        <v>8525.01</v>
      </c>
      <c r="F1359" s="162"/>
    </row>
    <row r="1360" spans="1:9" s="4" customFormat="1" x14ac:dyDescent="0.3">
      <c r="A1360" s="276" t="s">
        <v>734</v>
      </c>
      <c r="B1360" s="235" t="s">
        <v>219</v>
      </c>
      <c r="C1360" s="381">
        <v>467886.31</v>
      </c>
      <c r="D1360" s="381">
        <v>349736.05</v>
      </c>
      <c r="E1360" s="381">
        <v>274522</v>
      </c>
      <c r="F1360" s="162"/>
    </row>
    <row r="1361" spans="1:9" s="4" customFormat="1" x14ac:dyDescent="0.3">
      <c r="A1361" s="349" t="s">
        <v>830</v>
      </c>
      <c r="B1361" s="235" t="s">
        <v>219</v>
      </c>
      <c r="C1361" s="194">
        <v>154497.5</v>
      </c>
      <c r="D1361" s="194">
        <f>D1350+D1353+D1356+D1359</f>
        <v>131951.42000000001</v>
      </c>
      <c r="E1361" s="194">
        <f>E1350+E1353+E1356+E1359</f>
        <v>108679.48999999999</v>
      </c>
      <c r="F1361" s="1"/>
      <c r="I1361" s="4" t="s">
        <v>94</v>
      </c>
    </row>
    <row r="1362" spans="1:9" s="4" customFormat="1" x14ac:dyDescent="0.3">
      <c r="A1362" s="349" t="s">
        <v>831</v>
      </c>
      <c r="B1362" s="235" t="s">
        <v>219</v>
      </c>
      <c r="C1362" s="194">
        <v>813930.43</v>
      </c>
      <c r="D1362" s="194">
        <f t="shared" ref="D1362:E1362" si="2">D1351+D1354+D1357+D1360</f>
        <v>683661.77</v>
      </c>
      <c r="E1362" s="194">
        <f t="shared" si="2"/>
        <v>550850.04</v>
      </c>
      <c r="F1362" s="1"/>
    </row>
    <row r="1363" spans="1:9" s="4" customFormat="1" x14ac:dyDescent="0.3">
      <c r="A1363" s="349"/>
      <c r="B1363" s="235"/>
      <c r="C1363" s="307"/>
      <c r="D1363" s="307"/>
      <c r="E1363" s="307"/>
      <c r="F1363" s="1"/>
    </row>
    <row r="1364" spans="1:9" s="4" customFormat="1" x14ac:dyDescent="0.3">
      <c r="A1364" s="299" t="s">
        <v>832</v>
      </c>
      <c r="B1364" s="667" t="s">
        <v>219</v>
      </c>
      <c r="C1364" s="308">
        <v>14.94</v>
      </c>
      <c r="D1364" s="308">
        <v>13.42</v>
      </c>
      <c r="E1364" s="308">
        <v>11.13</v>
      </c>
      <c r="F1364" s="161"/>
    </row>
    <row r="1365" spans="1:9" s="4" customFormat="1" ht="12.75" customHeight="1" x14ac:dyDescent="0.3">
      <c r="A1365" s="1"/>
      <c r="B1365" s="1"/>
      <c r="C1365" s="3"/>
      <c r="D1365" s="3"/>
      <c r="E1365" s="3"/>
      <c r="F1365" s="1"/>
    </row>
    <row r="1366" spans="1:9" s="4" customFormat="1" ht="12.75" customHeight="1" x14ac:dyDescent="0.3">
      <c r="A1366" s="1"/>
      <c r="B1366" s="1"/>
      <c r="C1366" s="3"/>
      <c r="D1366" s="3"/>
      <c r="E1366" s="3"/>
      <c r="F1366" s="1"/>
    </row>
    <row r="1367" spans="1:9" s="4" customFormat="1" x14ac:dyDescent="0.3">
      <c r="A1367" s="160"/>
      <c r="B1367" s="133"/>
      <c r="C1367" s="133"/>
      <c r="D1367" s="121"/>
      <c r="E1367" s="121"/>
      <c r="F1367" s="10" t="s">
        <v>0</v>
      </c>
    </row>
    <row r="1368" spans="1:9" s="4" customFormat="1" ht="15" x14ac:dyDescent="0.3">
      <c r="A1368" s="523" t="s">
        <v>833</v>
      </c>
      <c r="B1368" s="519" t="s">
        <v>172</v>
      </c>
      <c r="C1368" s="524">
        <v>2023</v>
      </c>
      <c r="D1368" s="524">
        <v>2022</v>
      </c>
      <c r="E1368" s="524">
        <v>2021</v>
      </c>
      <c r="F1368" s="524" t="s">
        <v>95</v>
      </c>
      <c r="G1368" s="163"/>
    </row>
    <row r="1369" spans="1:9" s="4" customFormat="1" x14ac:dyDescent="0.3">
      <c r="A1369" s="282" t="s">
        <v>834</v>
      </c>
      <c r="B1369" s="283" t="s">
        <v>219</v>
      </c>
      <c r="C1369" s="188">
        <v>22665</v>
      </c>
      <c r="D1369" s="188">
        <f>SUM(D1370:D1373)</f>
        <v>17349</v>
      </c>
      <c r="E1369" s="188">
        <f>SUM(E1370:E1373)</f>
        <v>15092</v>
      </c>
      <c r="F1369" s="161"/>
    </row>
    <row r="1370" spans="1:9" s="4" customFormat="1" x14ac:dyDescent="0.3">
      <c r="A1370" s="349" t="s">
        <v>835</v>
      </c>
      <c r="B1370" s="235" t="s">
        <v>219</v>
      </c>
      <c r="C1370" s="194">
        <v>844</v>
      </c>
      <c r="D1370" s="194">
        <v>754</v>
      </c>
      <c r="E1370" s="194">
        <v>698</v>
      </c>
      <c r="F1370" s="1"/>
    </row>
    <row r="1371" spans="1:9" s="4" customFormat="1" x14ac:dyDescent="0.3">
      <c r="A1371" s="349" t="s">
        <v>836</v>
      </c>
      <c r="B1371" s="235" t="s">
        <v>219</v>
      </c>
      <c r="C1371" s="194">
        <v>9754</v>
      </c>
      <c r="D1371" s="194">
        <v>7524</v>
      </c>
      <c r="E1371" s="194">
        <v>6559</v>
      </c>
      <c r="F1371" s="1"/>
    </row>
    <row r="1372" spans="1:9" s="4" customFormat="1" x14ac:dyDescent="0.3">
      <c r="A1372" s="349" t="s">
        <v>837</v>
      </c>
      <c r="B1372" s="235" t="s">
        <v>219</v>
      </c>
      <c r="C1372" s="194">
        <v>11791</v>
      </c>
      <c r="D1372" s="194">
        <v>8943</v>
      </c>
      <c r="E1372" s="194">
        <v>7737</v>
      </c>
      <c r="F1372" s="1"/>
    </row>
    <row r="1373" spans="1:9" s="4" customFormat="1" x14ac:dyDescent="0.3">
      <c r="A1373" s="349" t="s">
        <v>838</v>
      </c>
      <c r="B1373" s="235" t="s">
        <v>219</v>
      </c>
      <c r="C1373" s="194">
        <v>276</v>
      </c>
      <c r="D1373" s="194">
        <v>128</v>
      </c>
      <c r="E1373" s="194">
        <v>98</v>
      </c>
      <c r="F1373" s="1"/>
    </row>
    <row r="1374" spans="1:9" s="4" customFormat="1" ht="7.15" customHeight="1" x14ac:dyDescent="0.3">
      <c r="A1374" s="349"/>
      <c r="B1374" s="235"/>
      <c r="C1374" s="295"/>
      <c r="D1374" s="295"/>
      <c r="E1374" s="295"/>
      <c r="F1374" s="1"/>
    </row>
    <row r="1375" spans="1:9" s="4" customFormat="1" x14ac:dyDescent="0.3">
      <c r="A1375" s="349" t="s">
        <v>839</v>
      </c>
      <c r="B1375" s="235" t="s">
        <v>4</v>
      </c>
      <c r="C1375" s="309">
        <v>26</v>
      </c>
      <c r="D1375" s="309">
        <v>26</v>
      </c>
      <c r="E1375" s="309">
        <v>25</v>
      </c>
      <c r="F1375" s="1"/>
    </row>
    <row r="1376" spans="1:9" s="4" customFormat="1" ht="12.75" customHeight="1" x14ac:dyDescent="0.3">
      <c r="A1376" s="349" t="s">
        <v>840</v>
      </c>
      <c r="B1376" s="235" t="s">
        <v>4</v>
      </c>
      <c r="C1376" s="309">
        <v>74</v>
      </c>
      <c r="D1376" s="309">
        <v>74</v>
      </c>
      <c r="E1376" s="309">
        <v>75</v>
      </c>
      <c r="F1376" s="1"/>
    </row>
    <row r="1377" spans="1:7" s="4" customFormat="1" ht="1.1499999999999999" customHeight="1" x14ac:dyDescent="0.3">
      <c r="A1377" s="349"/>
      <c r="B1377" s="235"/>
      <c r="C1377" s="309"/>
      <c r="D1377" s="309"/>
      <c r="E1377" s="309"/>
      <c r="F1377" s="1"/>
    </row>
    <row r="1378" spans="1:7" s="4" customFormat="1" ht="15" x14ac:dyDescent="0.3">
      <c r="A1378" s="280" t="s">
        <v>841</v>
      </c>
      <c r="B1378" s="281" t="s">
        <v>4</v>
      </c>
      <c r="C1378" s="382">
        <v>34</v>
      </c>
      <c r="D1378" s="382">
        <v>28</v>
      </c>
      <c r="E1378" s="382">
        <v>24.91</v>
      </c>
      <c r="F1378" s="1"/>
      <c r="G1378" s="163"/>
    </row>
    <row r="1379" spans="1:7" s="4" customFormat="1" ht="6.65" customHeight="1" x14ac:dyDescent="0.3">
      <c r="A1379" s="280"/>
      <c r="B1379" s="281"/>
      <c r="C1379" s="382"/>
      <c r="D1379" s="382"/>
      <c r="E1379" s="382"/>
      <c r="F1379" s="1"/>
      <c r="G1379" s="163"/>
    </row>
    <row r="1380" spans="1:7" s="4" customFormat="1" x14ac:dyDescent="0.3">
      <c r="A1380" s="280" t="s">
        <v>842</v>
      </c>
      <c r="B1380" s="235" t="s">
        <v>219</v>
      </c>
      <c r="C1380" s="197">
        <v>2507</v>
      </c>
      <c r="D1380" s="197">
        <f>SUM(D1381:D1384)</f>
        <v>2407</v>
      </c>
      <c r="E1380" s="197">
        <f>SUM(E1381:E1384)</f>
        <v>1395</v>
      </c>
      <c r="F1380" s="408"/>
    </row>
    <row r="1381" spans="1:7" s="4" customFormat="1" x14ac:dyDescent="0.3">
      <c r="A1381" s="349" t="s">
        <v>843</v>
      </c>
      <c r="B1381" s="235" t="s">
        <v>219</v>
      </c>
      <c r="C1381" s="194">
        <v>0</v>
      </c>
      <c r="D1381" s="194">
        <v>13</v>
      </c>
      <c r="E1381" s="194">
        <v>9</v>
      </c>
      <c r="F1381" s="157"/>
    </row>
    <row r="1382" spans="1:7" s="4" customFormat="1" x14ac:dyDescent="0.3">
      <c r="A1382" s="349" t="s">
        <v>844</v>
      </c>
      <c r="B1382" s="235" t="s">
        <v>219</v>
      </c>
      <c r="C1382" s="194">
        <v>724</v>
      </c>
      <c r="D1382" s="194">
        <v>824</v>
      </c>
      <c r="E1382" s="194">
        <v>578</v>
      </c>
      <c r="F1382" s="1"/>
    </row>
    <row r="1383" spans="1:7" s="4" customFormat="1" x14ac:dyDescent="0.3">
      <c r="A1383" s="349" t="s">
        <v>845</v>
      </c>
      <c r="B1383" s="235" t="s">
        <v>219</v>
      </c>
      <c r="C1383" s="194">
        <v>1772</v>
      </c>
      <c r="D1383" s="194">
        <v>1557</v>
      </c>
      <c r="E1383" s="194">
        <v>804</v>
      </c>
      <c r="F1383" s="1"/>
    </row>
    <row r="1384" spans="1:7" s="4" customFormat="1" x14ac:dyDescent="0.3">
      <c r="A1384" s="349" t="s">
        <v>846</v>
      </c>
      <c r="B1384" s="235" t="s">
        <v>219</v>
      </c>
      <c r="C1384" s="194">
        <v>11</v>
      </c>
      <c r="D1384" s="194">
        <v>13</v>
      </c>
      <c r="E1384" s="194">
        <v>4</v>
      </c>
      <c r="F1384" s="1"/>
    </row>
    <row r="1385" spans="1:7" s="4" customFormat="1" x14ac:dyDescent="0.3">
      <c r="A1385" s="349"/>
      <c r="B1385" s="235"/>
      <c r="C1385" s="295"/>
      <c r="D1385" s="295"/>
      <c r="E1385" s="295"/>
      <c r="F1385" s="1"/>
    </row>
    <row r="1386" spans="1:7" s="4" customFormat="1" x14ac:dyDescent="0.3">
      <c r="A1386" s="349" t="s">
        <v>847</v>
      </c>
      <c r="B1386" s="235" t="s">
        <v>4</v>
      </c>
      <c r="C1386" s="309">
        <v>34</v>
      </c>
      <c r="D1386" s="309">
        <v>35</v>
      </c>
      <c r="E1386" s="309">
        <v>32</v>
      </c>
      <c r="F1386" s="1"/>
    </row>
    <row r="1387" spans="1:7" s="4" customFormat="1" ht="12.75" customHeight="1" x14ac:dyDescent="0.3">
      <c r="A1387" s="349" t="s">
        <v>848</v>
      </c>
      <c r="B1387" s="235" t="s">
        <v>4</v>
      </c>
      <c r="C1387" s="309">
        <v>66</v>
      </c>
      <c r="D1387" s="309">
        <v>65</v>
      </c>
      <c r="E1387" s="309">
        <v>68</v>
      </c>
      <c r="F1387" s="1"/>
    </row>
    <row r="1388" spans="1:7" s="4" customFormat="1" ht="6" customHeight="1" x14ac:dyDescent="0.3">
      <c r="A1388" s="349"/>
      <c r="B1388" s="235"/>
      <c r="C1388" s="295"/>
      <c r="D1388" s="295"/>
      <c r="E1388" s="295"/>
      <c r="F1388" s="1"/>
    </row>
    <row r="1389" spans="1:7" s="4" customFormat="1" ht="17.25" customHeight="1" x14ac:dyDescent="0.3">
      <c r="A1389" s="299" t="s">
        <v>849</v>
      </c>
      <c r="B1389" s="300" t="s">
        <v>4</v>
      </c>
      <c r="C1389" s="164">
        <v>0</v>
      </c>
      <c r="D1389" s="164">
        <v>4</v>
      </c>
      <c r="E1389" s="164">
        <v>2.2999999999999998</v>
      </c>
      <c r="F1389" s="1"/>
    </row>
    <row r="1390" spans="1:7" s="4" customFormat="1" ht="44.5" customHeight="1" x14ac:dyDescent="0.3">
      <c r="A1390" s="674" t="s">
        <v>850</v>
      </c>
      <c r="B1390" s="674"/>
      <c r="C1390" s="674"/>
      <c r="D1390" s="674"/>
      <c r="E1390" s="674"/>
      <c r="F1390" s="674"/>
    </row>
    <row r="1391" spans="1:7" s="4" customFormat="1" ht="30.65" customHeight="1" x14ac:dyDescent="0.3">
      <c r="A1391" s="674" t="s">
        <v>980</v>
      </c>
      <c r="B1391" s="674"/>
      <c r="C1391" s="674"/>
      <c r="D1391" s="674"/>
      <c r="E1391" s="674"/>
      <c r="F1391" s="674"/>
    </row>
    <row r="1392" spans="1:7" s="4" customFormat="1" ht="17.149999999999999" customHeight="1" x14ac:dyDescent="0.3">
      <c r="A1392" s="674" t="s">
        <v>851</v>
      </c>
      <c r="B1392" s="674"/>
      <c r="C1392" s="674"/>
      <c r="D1392" s="674"/>
      <c r="E1392" s="674"/>
      <c r="F1392" s="674"/>
    </row>
    <row r="1393" spans="1:6" s="4" customFormat="1" ht="12.75" customHeight="1" x14ac:dyDescent="0.3">
      <c r="A1393" s="100"/>
      <c r="B1393" s="100"/>
      <c r="C1393" s="101"/>
      <c r="D1393" s="101"/>
      <c r="E1393" s="101"/>
      <c r="F1393" s="100"/>
    </row>
    <row r="1394" spans="1:6" s="4" customFormat="1" ht="12.75" customHeight="1" x14ac:dyDescent="0.3">
      <c r="A1394" s="100"/>
      <c r="B1394" s="100"/>
      <c r="C1394" s="101"/>
      <c r="D1394" s="101"/>
      <c r="E1394" s="101"/>
      <c r="F1394" s="100"/>
    </row>
    <row r="1395" spans="1:6" s="4" customFormat="1" ht="15" customHeight="1" x14ac:dyDescent="0.3">
      <c r="A1395" s="1"/>
      <c r="B1395" s="1"/>
      <c r="C1395" s="3"/>
      <c r="D1395" s="3"/>
      <c r="E1395" s="3"/>
      <c r="F1395" s="1"/>
    </row>
    <row r="1396" spans="1:6" s="4" customFormat="1" ht="15" x14ac:dyDescent="0.3">
      <c r="A1396" s="9" t="s">
        <v>852</v>
      </c>
      <c r="B1396" s="5"/>
      <c r="C1396" s="5"/>
      <c r="D1396" s="6"/>
      <c r="E1396" s="6"/>
      <c r="F1396" s="10" t="s">
        <v>0</v>
      </c>
    </row>
    <row r="1397" spans="1:6" s="4" customFormat="1" x14ac:dyDescent="0.3">
      <c r="A1397" s="525" t="s">
        <v>853</v>
      </c>
      <c r="B1397" s="519" t="s">
        <v>172</v>
      </c>
      <c r="C1397" s="526">
        <v>2023</v>
      </c>
      <c r="D1397" s="526">
        <v>2022</v>
      </c>
      <c r="E1397" s="526">
        <v>2021</v>
      </c>
      <c r="F1397" s="538" t="s">
        <v>96</v>
      </c>
    </row>
    <row r="1398" spans="1:6" s="4" customFormat="1" x14ac:dyDescent="0.3">
      <c r="A1398" s="229" t="s">
        <v>854</v>
      </c>
      <c r="B1398" s="187" t="s">
        <v>219</v>
      </c>
      <c r="C1398" s="188">
        <v>92446</v>
      </c>
      <c r="D1398" s="188">
        <f>+D1399+D1403+D1407+D1411</f>
        <v>85361</v>
      </c>
      <c r="E1398" s="188">
        <f>+E1399+E1403+E1407+E1411</f>
        <v>81906</v>
      </c>
      <c r="F1398" s="72"/>
    </row>
    <row r="1399" spans="1:6" s="4" customFormat="1" x14ac:dyDescent="0.3">
      <c r="A1399" s="701" t="s">
        <v>826</v>
      </c>
      <c r="B1399" s="235" t="s">
        <v>219</v>
      </c>
      <c r="C1399" s="194">
        <v>1162</v>
      </c>
      <c r="D1399" s="194">
        <f>SUM(D1401:D1402)</f>
        <v>1070</v>
      </c>
      <c r="E1399" s="194">
        <f>SUM(E1401:E1402)</f>
        <v>998</v>
      </c>
      <c r="F1399" s="1"/>
    </row>
    <row r="1400" spans="1:6" s="4" customFormat="1" x14ac:dyDescent="0.3">
      <c r="A1400" s="701"/>
      <c r="B1400" s="235" t="s">
        <v>4</v>
      </c>
      <c r="C1400" s="158">
        <v>1.2569500032451377</v>
      </c>
      <c r="D1400" s="309">
        <f>+D1399/D1398*100</f>
        <v>1.2534998418481509</v>
      </c>
      <c r="E1400" s="309">
        <f>+E1399/E1398*100</f>
        <v>1.2184699533611703</v>
      </c>
      <c r="F1400" s="1"/>
    </row>
    <row r="1401" spans="1:6" s="4" customFormat="1" x14ac:dyDescent="0.3">
      <c r="A1401" s="276" t="s">
        <v>733</v>
      </c>
      <c r="B1401" s="235" t="s">
        <v>219</v>
      </c>
      <c r="C1401" s="374">
        <v>320</v>
      </c>
      <c r="D1401" s="194">
        <v>271</v>
      </c>
      <c r="E1401" s="194">
        <v>237</v>
      </c>
      <c r="F1401" s="1"/>
    </row>
    <row r="1402" spans="1:6" s="4" customFormat="1" x14ac:dyDescent="0.3">
      <c r="A1402" s="276" t="s">
        <v>734</v>
      </c>
      <c r="B1402" s="235" t="s">
        <v>219</v>
      </c>
      <c r="C1402" s="194">
        <v>842</v>
      </c>
      <c r="D1402" s="194">
        <v>799</v>
      </c>
      <c r="E1402" s="194">
        <v>761</v>
      </c>
      <c r="F1402" s="1"/>
    </row>
    <row r="1403" spans="1:6" s="4" customFormat="1" x14ac:dyDescent="0.3">
      <c r="A1403" s="701" t="s">
        <v>827</v>
      </c>
      <c r="B1403" s="235" t="s">
        <v>219</v>
      </c>
      <c r="C1403" s="194">
        <v>13871</v>
      </c>
      <c r="D1403" s="194">
        <f>SUM(D1405:D1406)</f>
        <v>12936</v>
      </c>
      <c r="E1403" s="194">
        <f>SUM(E1405:E1406)</f>
        <v>12285</v>
      </c>
      <c r="F1403" s="1"/>
    </row>
    <row r="1404" spans="1:6" s="4" customFormat="1" x14ac:dyDescent="0.3">
      <c r="A1404" s="701"/>
      <c r="B1404" s="235" t="s">
        <v>4</v>
      </c>
      <c r="C1404" s="158">
        <v>15.00443502152608</v>
      </c>
      <c r="D1404" s="287">
        <f>+D1403/D1398*100</f>
        <v>15.154461639390354</v>
      </c>
      <c r="E1404" s="287">
        <f>+E1403/E1398*100</f>
        <v>14.998901179400775</v>
      </c>
      <c r="F1404" s="1"/>
    </row>
    <row r="1405" spans="1:6" s="4" customFormat="1" x14ac:dyDescent="0.3">
      <c r="A1405" s="276" t="s">
        <v>733</v>
      </c>
      <c r="B1405" s="235" t="s">
        <v>219</v>
      </c>
      <c r="C1405" s="194">
        <v>3475</v>
      </c>
      <c r="D1405" s="194">
        <v>3091</v>
      </c>
      <c r="E1405" s="194">
        <v>2743</v>
      </c>
      <c r="F1405" s="148"/>
    </row>
    <row r="1406" spans="1:6" s="4" customFormat="1" x14ac:dyDescent="0.3">
      <c r="A1406" s="276" t="s">
        <v>734</v>
      </c>
      <c r="B1406" s="235" t="s">
        <v>219</v>
      </c>
      <c r="C1406" s="194">
        <v>10396</v>
      </c>
      <c r="D1406" s="194">
        <v>9845</v>
      </c>
      <c r="E1406" s="194">
        <v>9542</v>
      </c>
      <c r="F1406" s="1"/>
    </row>
    <row r="1407" spans="1:6" s="4" customFormat="1" x14ac:dyDescent="0.3">
      <c r="A1407" s="720" t="s">
        <v>828</v>
      </c>
      <c r="B1407" s="235" t="s">
        <v>219</v>
      </c>
      <c r="C1407" s="194">
        <v>45420</v>
      </c>
      <c r="D1407" s="194">
        <f>SUM(D1409:D1410)</f>
        <v>41692</v>
      </c>
      <c r="E1407" s="194">
        <f>SUM(E1409:E1410)</f>
        <v>39934</v>
      </c>
      <c r="F1407" s="1"/>
    </row>
    <row r="1408" spans="1:6" s="4" customFormat="1" x14ac:dyDescent="0.3">
      <c r="A1408" s="721"/>
      <c r="B1408" s="235" t="s">
        <v>4</v>
      </c>
      <c r="C1408" s="158">
        <v>49.131384808428699</v>
      </c>
      <c r="D1408" s="287">
        <f>+D1407/D1398*100</f>
        <v>48.841977015264582</v>
      </c>
      <c r="E1408" s="287">
        <f>+E1407/E1398*100</f>
        <v>48.755890899323617</v>
      </c>
      <c r="F1408" s="1"/>
    </row>
    <row r="1409" spans="1:6" s="4" customFormat="1" x14ac:dyDescent="0.3">
      <c r="A1409" s="276" t="s">
        <v>733</v>
      </c>
      <c r="B1409" s="235" t="s">
        <v>219</v>
      </c>
      <c r="C1409" s="194">
        <v>12687</v>
      </c>
      <c r="D1409" s="194">
        <v>11141</v>
      </c>
      <c r="E1409" s="194">
        <v>10386</v>
      </c>
      <c r="F1409" s="148"/>
    </row>
    <row r="1410" spans="1:6" s="4" customFormat="1" x14ac:dyDescent="0.3">
      <c r="A1410" s="276" t="s">
        <v>734</v>
      </c>
      <c r="B1410" s="235" t="s">
        <v>219</v>
      </c>
      <c r="C1410" s="194">
        <v>32733</v>
      </c>
      <c r="D1410" s="194">
        <v>30551</v>
      </c>
      <c r="E1410" s="194">
        <v>29548</v>
      </c>
      <c r="F1410" s="1"/>
    </row>
    <row r="1411" spans="1:6" s="4" customFormat="1" x14ac:dyDescent="0.3">
      <c r="A1411" s="720" t="s">
        <v>829</v>
      </c>
      <c r="B1411" s="235" t="s">
        <v>219</v>
      </c>
      <c r="C1411" s="194">
        <v>31993</v>
      </c>
      <c r="D1411" s="194">
        <f>SUM(D1413:D1414)</f>
        <v>29663</v>
      </c>
      <c r="E1411" s="194">
        <f>SUM(E1413:E1414)</f>
        <v>28689</v>
      </c>
      <c r="F1411" s="1"/>
    </row>
    <row r="1412" spans="1:6" s="4" customFormat="1" x14ac:dyDescent="0.3">
      <c r="A1412" s="721"/>
      <c r="B1412" s="235" t="s">
        <v>4</v>
      </c>
      <c r="C1412" s="158">
        <v>34.607230166800079</v>
      </c>
      <c r="D1412" s="287">
        <f>+D1411/D1398*100</f>
        <v>34.750061503496916</v>
      </c>
      <c r="E1412" s="287">
        <f>+E1411/E1398*100</f>
        <v>35.026737967914443</v>
      </c>
      <c r="F1412" s="1"/>
    </row>
    <row r="1413" spans="1:6" s="4" customFormat="1" x14ac:dyDescent="0.3">
      <c r="A1413" s="276" t="s">
        <v>733</v>
      </c>
      <c r="B1413" s="235" t="s">
        <v>219</v>
      </c>
      <c r="C1413" s="194">
        <v>2688</v>
      </c>
      <c r="D1413" s="194">
        <v>2528</v>
      </c>
      <c r="E1413" s="194">
        <v>2261</v>
      </c>
      <c r="F1413" s="148"/>
    </row>
    <row r="1414" spans="1:6" s="4" customFormat="1" x14ac:dyDescent="0.3">
      <c r="A1414" s="276" t="s">
        <v>734</v>
      </c>
      <c r="B1414" s="235" t="s">
        <v>219</v>
      </c>
      <c r="C1414" s="194">
        <v>29305</v>
      </c>
      <c r="D1414" s="194">
        <v>27135</v>
      </c>
      <c r="E1414" s="194">
        <v>26428</v>
      </c>
      <c r="F1414" s="1"/>
    </row>
    <row r="1415" spans="1:6" s="4" customFormat="1" x14ac:dyDescent="0.3">
      <c r="A1415" s="276"/>
      <c r="B1415" s="235"/>
      <c r="C1415" s="194"/>
      <c r="D1415" s="194"/>
      <c r="E1415" s="194"/>
      <c r="F1415" s="1"/>
    </row>
    <row r="1416" spans="1:6" s="4" customFormat="1" x14ac:dyDescent="0.3">
      <c r="A1416" s="349" t="s">
        <v>855</v>
      </c>
      <c r="B1416" s="235" t="s">
        <v>4</v>
      </c>
      <c r="C1416" s="287">
        <v>21</v>
      </c>
      <c r="D1416" s="287">
        <f>+(D1401+D1405+D1409+D1413)/D1398*100</f>
        <v>19.951734398612949</v>
      </c>
      <c r="E1416" s="287">
        <f>+(E1401+E1405+E1409+E1413)/E1398*100</f>
        <v>19.079188337850709</v>
      </c>
      <c r="F1416" s="1"/>
    </row>
    <row r="1417" spans="1:6" s="4" customFormat="1" x14ac:dyDescent="0.3">
      <c r="A1417" s="349" t="s">
        <v>856</v>
      </c>
      <c r="B1417" s="235" t="s">
        <v>4</v>
      </c>
      <c r="C1417" s="287">
        <v>79</v>
      </c>
      <c r="D1417" s="287">
        <f>+(D1402+D1406+D1410+D1414)/D1398*100</f>
        <v>80.048265601387044</v>
      </c>
      <c r="E1417" s="287">
        <f>+(E1402+E1406+E1410+E1414)/E1398*100</f>
        <v>80.920811662149291</v>
      </c>
      <c r="F1417" s="1"/>
    </row>
    <row r="1418" spans="1:6" s="4" customFormat="1" x14ac:dyDescent="0.3">
      <c r="A1418" s="258" t="s">
        <v>857</v>
      </c>
      <c r="B1418" s="310" t="s">
        <v>219</v>
      </c>
      <c r="C1418" s="376">
        <v>89398</v>
      </c>
      <c r="D1418" s="376">
        <v>82998</v>
      </c>
      <c r="E1418" s="376">
        <v>81365.35882239393</v>
      </c>
      <c r="F1418" s="1"/>
    </row>
    <row r="1419" spans="1:6" s="4" customFormat="1" x14ac:dyDescent="0.3">
      <c r="A1419" s="144"/>
      <c r="B1419" s="80"/>
      <c r="C1419" s="145"/>
      <c r="D1419" s="145"/>
      <c r="E1419" s="145"/>
      <c r="F1419" s="1"/>
    </row>
    <row r="1420" spans="1:6" s="4" customFormat="1" x14ac:dyDescent="0.3">
      <c r="A1420" s="144"/>
      <c r="B1420" s="80"/>
      <c r="C1420" s="145"/>
      <c r="D1420" s="145"/>
      <c r="E1420" s="145"/>
      <c r="F1420" s="1"/>
    </row>
    <row r="1421" spans="1:6" s="4" customFormat="1" x14ac:dyDescent="0.3">
      <c r="A1421" s="144"/>
      <c r="B1421" s="80"/>
      <c r="C1421" s="80"/>
      <c r="D1421" s="145"/>
      <c r="E1421" s="145"/>
      <c r="F1421" s="10" t="s">
        <v>0</v>
      </c>
    </row>
    <row r="1422" spans="1:6" s="4" customFormat="1" ht="26" x14ac:dyDescent="0.3">
      <c r="A1422" s="525" t="s">
        <v>858</v>
      </c>
      <c r="B1422" s="519" t="s">
        <v>172</v>
      </c>
      <c r="C1422" s="526">
        <v>2023</v>
      </c>
      <c r="D1422" s="526">
        <v>2022</v>
      </c>
      <c r="E1422" s="526">
        <v>2021</v>
      </c>
      <c r="F1422" s="538" t="s">
        <v>96</v>
      </c>
    </row>
    <row r="1423" spans="1:6" s="4" customFormat="1" x14ac:dyDescent="0.3">
      <c r="A1423" s="229" t="s">
        <v>859</v>
      </c>
      <c r="B1423" s="187" t="s">
        <v>219</v>
      </c>
      <c r="C1423" s="188">
        <v>92446</v>
      </c>
      <c r="D1423" s="188">
        <f>+D1424+D1426+D1428+D1430</f>
        <v>85361</v>
      </c>
      <c r="E1423" s="188">
        <f>+E1424+E1426+E1428+E1430</f>
        <v>81906</v>
      </c>
      <c r="F1423" s="165"/>
    </row>
    <row r="1424" spans="1:6" s="4" customFormat="1" x14ac:dyDescent="0.3">
      <c r="A1424" s="720" t="s">
        <v>737</v>
      </c>
      <c r="B1424" s="235" t="s">
        <v>219</v>
      </c>
      <c r="C1424" s="194">
        <v>30600</v>
      </c>
      <c r="D1424" s="194">
        <v>29144</v>
      </c>
      <c r="E1424" s="194">
        <v>28724</v>
      </c>
      <c r="F1424" s="1"/>
    </row>
    <row r="1425" spans="1:6" s="4" customFormat="1" x14ac:dyDescent="0.3">
      <c r="A1425" s="721"/>
      <c r="B1425" s="235" t="s">
        <v>4</v>
      </c>
      <c r="C1425" s="287">
        <v>33.100404560500188</v>
      </c>
      <c r="D1425" s="287">
        <f>+D1424/D1423*100</f>
        <v>34.14205550544159</v>
      </c>
      <c r="E1425" s="287">
        <f>+E1424/E1423*100</f>
        <v>35.06946988010646</v>
      </c>
      <c r="F1425" s="1"/>
    </row>
    <row r="1426" spans="1:6" s="4" customFormat="1" x14ac:dyDescent="0.3">
      <c r="A1426" s="720" t="s">
        <v>738</v>
      </c>
      <c r="B1426" s="235" t="s">
        <v>219</v>
      </c>
      <c r="C1426" s="194">
        <v>26337</v>
      </c>
      <c r="D1426" s="194">
        <v>23944</v>
      </c>
      <c r="E1426" s="194">
        <v>22675</v>
      </c>
      <c r="F1426" s="1"/>
    </row>
    <row r="1427" spans="1:6" s="4" customFormat="1" x14ac:dyDescent="0.3">
      <c r="A1427" s="721"/>
      <c r="B1427" s="235" t="s">
        <v>4</v>
      </c>
      <c r="C1427" s="287">
        <v>28.489063885944226</v>
      </c>
      <c r="D1427" s="287">
        <f>+D1426/D1423*100</f>
        <v>28.050280573095442</v>
      </c>
      <c r="E1427" s="287">
        <f>+E1426/E1423*100</f>
        <v>27.68417454154763</v>
      </c>
      <c r="F1427" s="1"/>
    </row>
    <row r="1428" spans="1:6" s="4" customFormat="1" x14ac:dyDescent="0.3">
      <c r="A1428" s="701" t="s">
        <v>739</v>
      </c>
      <c r="B1428" s="235" t="s">
        <v>219</v>
      </c>
      <c r="C1428" s="194">
        <v>23841</v>
      </c>
      <c r="D1428" s="194">
        <v>22193</v>
      </c>
      <c r="E1428" s="194">
        <v>21178</v>
      </c>
      <c r="F1428" s="1"/>
    </row>
    <row r="1429" spans="1:6" s="4" customFormat="1" x14ac:dyDescent="0.3">
      <c r="A1429" s="701"/>
      <c r="B1429" s="235" t="s">
        <v>4</v>
      </c>
      <c r="C1429" s="287">
        <v>25.789109317872054</v>
      </c>
      <c r="D1429" s="287">
        <f>+D1428/D1423*100</f>
        <v>25.998992514145801</v>
      </c>
      <c r="E1429" s="287">
        <f>+E1428/E1423*100</f>
        <v>25.856469611505872</v>
      </c>
      <c r="F1429" s="1"/>
    </row>
    <row r="1430" spans="1:6" s="4" customFormat="1" x14ac:dyDescent="0.3">
      <c r="A1430" s="701" t="s">
        <v>435</v>
      </c>
      <c r="B1430" s="235" t="s">
        <v>219</v>
      </c>
      <c r="C1430" s="194">
        <v>11668</v>
      </c>
      <c r="D1430" s="194">
        <v>10080</v>
      </c>
      <c r="E1430" s="194">
        <v>9329</v>
      </c>
      <c r="F1430" s="1"/>
    </row>
    <row r="1431" spans="1:6" s="4" customFormat="1" x14ac:dyDescent="0.3">
      <c r="A1431" s="724"/>
      <c r="B1431" s="259" t="s">
        <v>4</v>
      </c>
      <c r="C1431" s="311">
        <v>12.621422235683536</v>
      </c>
      <c r="D1431" s="311">
        <f>+D1430/D1423*100</f>
        <v>11.808671407317158</v>
      </c>
      <c r="E1431" s="311">
        <f>+E1430/E1423*100</f>
        <v>11.389885966840037</v>
      </c>
      <c r="F1431" s="1"/>
    </row>
    <row r="1432" spans="1:6" s="4" customFormat="1" x14ac:dyDescent="0.3">
      <c r="A1432" s="160"/>
      <c r="B1432" s="153"/>
      <c r="C1432" s="166"/>
      <c r="D1432" s="166"/>
      <c r="E1432" s="166"/>
      <c r="F1432" s="1"/>
    </row>
    <row r="1433" spans="1:6" s="4" customFormat="1" x14ac:dyDescent="0.3">
      <c r="A1433" s="160"/>
      <c r="B1433" s="153"/>
      <c r="C1433" s="166"/>
      <c r="D1433" s="166"/>
      <c r="E1433" s="166"/>
      <c r="F1433" s="1"/>
    </row>
    <row r="1434" spans="1:6" s="4" customFormat="1" x14ac:dyDescent="0.3">
      <c r="A1434" s="144"/>
      <c r="B1434" s="80"/>
      <c r="C1434" s="80"/>
      <c r="D1434" s="145"/>
      <c r="E1434" s="145"/>
      <c r="F1434" s="10" t="s">
        <v>0</v>
      </c>
    </row>
    <row r="1435" spans="1:6" s="4" customFormat="1" x14ac:dyDescent="0.3">
      <c r="A1435" s="518" t="s">
        <v>860</v>
      </c>
      <c r="B1435" s="519" t="s">
        <v>172</v>
      </c>
      <c r="C1435" s="526">
        <v>2023</v>
      </c>
      <c r="D1435" s="526">
        <v>2022</v>
      </c>
      <c r="E1435" s="526">
        <v>2021</v>
      </c>
      <c r="F1435" s="538" t="s">
        <v>96</v>
      </c>
    </row>
    <row r="1436" spans="1:6" s="4" customFormat="1" x14ac:dyDescent="0.3">
      <c r="A1436" s="229" t="s">
        <v>859</v>
      </c>
      <c r="B1436" s="187" t="s">
        <v>219</v>
      </c>
      <c r="C1436" s="514">
        <v>92446</v>
      </c>
      <c r="D1436" s="188">
        <f>+D1437+D1439+D1441+D1443+D1445+D1447</f>
        <v>85361</v>
      </c>
      <c r="E1436" s="188">
        <f>+E1437+E1439+E1441+E1443+E1445+E1447</f>
        <v>81906</v>
      </c>
      <c r="F1436" s="72"/>
    </row>
    <row r="1437" spans="1:6" s="4" customFormat="1" x14ac:dyDescent="0.3">
      <c r="A1437" s="701" t="s">
        <v>754</v>
      </c>
      <c r="B1437" s="235" t="s">
        <v>219</v>
      </c>
      <c r="C1437" s="515">
        <v>698</v>
      </c>
      <c r="D1437" s="194">
        <v>616</v>
      </c>
      <c r="E1437" s="194">
        <v>558</v>
      </c>
      <c r="F1437" s="1"/>
    </row>
    <row r="1438" spans="1:6" s="4" customFormat="1" x14ac:dyDescent="0.3">
      <c r="A1438" s="701"/>
      <c r="B1438" s="235" t="s">
        <v>4</v>
      </c>
      <c r="C1438" s="517">
        <v>0.75503537200095194</v>
      </c>
      <c r="D1438" s="287">
        <f>+D1437/D1436*100</f>
        <v>0.72164103044715966</v>
      </c>
      <c r="E1438" s="287">
        <f>+E1437/E1436*100</f>
        <v>0.68126877151857013</v>
      </c>
      <c r="F1438" s="1"/>
    </row>
    <row r="1439" spans="1:6" s="4" customFormat="1" x14ac:dyDescent="0.3">
      <c r="A1439" s="701" t="s">
        <v>755</v>
      </c>
      <c r="B1439" s="235" t="s">
        <v>219</v>
      </c>
      <c r="C1439" s="516">
        <v>22774</v>
      </c>
      <c r="D1439" s="194">
        <v>19332</v>
      </c>
      <c r="E1439" s="194">
        <v>17077</v>
      </c>
      <c r="F1439" s="1"/>
    </row>
    <row r="1440" spans="1:6" s="4" customFormat="1" x14ac:dyDescent="0.3">
      <c r="A1440" s="701"/>
      <c r="B1440" s="235" t="s">
        <v>4</v>
      </c>
      <c r="C1440" s="517">
        <v>24.634922008523898</v>
      </c>
      <c r="D1440" s="287">
        <f>+D1439/D1436*100</f>
        <v>22.647344806176122</v>
      </c>
      <c r="E1440" s="287">
        <f>+E1439/E1436*100</f>
        <v>20.849510414377455</v>
      </c>
      <c r="F1440" s="1"/>
    </row>
    <row r="1441" spans="1:6" s="4" customFormat="1" x14ac:dyDescent="0.3">
      <c r="A1441" s="701" t="s">
        <v>756</v>
      </c>
      <c r="B1441" s="235" t="s">
        <v>219</v>
      </c>
      <c r="C1441" s="515">
        <v>21649</v>
      </c>
      <c r="D1441" s="194">
        <v>19190</v>
      </c>
      <c r="E1441" s="194">
        <v>17861</v>
      </c>
      <c r="F1441" s="1"/>
    </row>
    <row r="1442" spans="1:6" s="4" customFormat="1" x14ac:dyDescent="0.3">
      <c r="A1442" s="701"/>
      <c r="B1442" s="235" t="s">
        <v>4</v>
      </c>
      <c r="C1442" s="517">
        <v>23.417995370270212</v>
      </c>
      <c r="D1442" s="287">
        <f>+D1441/D1436*100</f>
        <v>22.480992490715902</v>
      </c>
      <c r="E1442" s="287">
        <f>+E1441/E1436*100</f>
        <v>21.806705247478817</v>
      </c>
      <c r="F1442" s="1"/>
    </row>
    <row r="1443" spans="1:6" s="4" customFormat="1" x14ac:dyDescent="0.3">
      <c r="A1443" s="701" t="s">
        <v>757</v>
      </c>
      <c r="B1443" s="235" t="s">
        <v>219</v>
      </c>
      <c r="C1443" s="516">
        <v>20048</v>
      </c>
      <c r="D1443" s="194">
        <v>19075</v>
      </c>
      <c r="E1443" s="194">
        <v>18370</v>
      </c>
      <c r="F1443" s="1"/>
    </row>
    <row r="1444" spans="1:6" s="4" customFormat="1" x14ac:dyDescent="0.3">
      <c r="A1444" s="701"/>
      <c r="B1444" s="235" t="s">
        <v>4</v>
      </c>
      <c r="C1444" s="517">
        <v>21.686173549964302</v>
      </c>
      <c r="D1444" s="287">
        <f>+D1443/D1436*100</f>
        <v>22.346270545096708</v>
      </c>
      <c r="E1444" s="287">
        <f>+E1443/E1436*100</f>
        <v>22.428149341928552</v>
      </c>
      <c r="F1444" s="1"/>
    </row>
    <row r="1445" spans="1:6" s="4" customFormat="1" x14ac:dyDescent="0.3">
      <c r="A1445" s="701" t="s">
        <v>758</v>
      </c>
      <c r="B1445" s="235" t="s">
        <v>219</v>
      </c>
      <c r="C1445" s="515">
        <v>18821</v>
      </c>
      <c r="D1445" s="194">
        <v>18588</v>
      </c>
      <c r="E1445" s="194">
        <v>20159</v>
      </c>
      <c r="F1445" s="1"/>
    </row>
    <row r="1446" spans="1:6" s="4" customFormat="1" x14ac:dyDescent="0.3">
      <c r="A1446" s="701"/>
      <c r="B1446" s="235" t="s">
        <v>4</v>
      </c>
      <c r="C1446" s="517">
        <v>20.358912229842286</v>
      </c>
      <c r="D1446" s="287">
        <f>+D1445/D1436*100</f>
        <v>21.775752392778905</v>
      </c>
      <c r="E1446" s="287">
        <f>+E1445/E1436*100</f>
        <v>24.612360510829486</v>
      </c>
      <c r="F1446" s="1"/>
    </row>
    <row r="1447" spans="1:6" s="4" customFormat="1" x14ac:dyDescent="0.3">
      <c r="A1447" s="701" t="s">
        <v>759</v>
      </c>
      <c r="B1447" s="235" t="s">
        <v>219</v>
      </c>
      <c r="C1447" s="516">
        <v>8456</v>
      </c>
      <c r="D1447" s="194">
        <v>8560</v>
      </c>
      <c r="E1447" s="194">
        <v>7881</v>
      </c>
      <c r="F1447" s="1"/>
    </row>
    <row r="1448" spans="1:6" s="4" customFormat="1" x14ac:dyDescent="0.3">
      <c r="A1448" s="724"/>
      <c r="B1448" s="259" t="s">
        <v>4</v>
      </c>
      <c r="C1448" s="311">
        <v>9.1469614693983523</v>
      </c>
      <c r="D1448" s="311">
        <f>+D1447/D1436*100</f>
        <v>10.027998734785207</v>
      </c>
      <c r="E1448" s="311">
        <f>+E1447/E1436*100</f>
        <v>9.6220057138671162</v>
      </c>
      <c r="F1448" s="1"/>
    </row>
    <row r="1449" spans="1:6" s="4" customFormat="1" x14ac:dyDescent="0.3">
      <c r="A1449" s="100"/>
      <c r="B1449" s="100"/>
      <c r="C1449" s="100"/>
      <c r="D1449" s="100"/>
      <c r="E1449" s="100"/>
      <c r="F1449" s="100"/>
    </row>
    <row r="1450" spans="1:6" s="4" customFormat="1" x14ac:dyDescent="0.3">
      <c r="A1450" s="100"/>
      <c r="B1450" s="100"/>
      <c r="C1450" s="100"/>
      <c r="D1450" s="100"/>
      <c r="E1450" s="100"/>
      <c r="F1450" s="100"/>
    </row>
    <row r="1451" spans="1:6" s="4" customFormat="1" x14ac:dyDescent="0.3">
      <c r="A1451" s="100"/>
      <c r="B1451" s="100"/>
      <c r="C1451" s="100"/>
      <c r="D1451" s="100"/>
      <c r="E1451" s="100"/>
      <c r="F1451" s="10" t="s">
        <v>0</v>
      </c>
    </row>
    <row r="1452" spans="1:6" s="4" customFormat="1" x14ac:dyDescent="0.3">
      <c r="A1452" s="518" t="s">
        <v>861</v>
      </c>
      <c r="B1452" s="519" t="s">
        <v>172</v>
      </c>
      <c r="C1452" s="526">
        <v>2023</v>
      </c>
      <c r="D1452" s="526">
        <v>2022</v>
      </c>
      <c r="E1452" s="526">
        <v>2021</v>
      </c>
      <c r="F1452" s="538" t="s">
        <v>96</v>
      </c>
    </row>
    <row r="1453" spans="1:6" s="4" customFormat="1" x14ac:dyDescent="0.3">
      <c r="A1453" s="229" t="s">
        <v>826</v>
      </c>
      <c r="B1453" s="187" t="s">
        <v>219</v>
      </c>
      <c r="C1453" s="188">
        <v>1162</v>
      </c>
      <c r="D1453" s="188">
        <v>1070</v>
      </c>
      <c r="E1453" s="188">
        <v>998</v>
      </c>
      <c r="F1453" s="72"/>
    </row>
    <row r="1454" spans="1:6" s="4" customFormat="1" x14ac:dyDescent="0.3">
      <c r="A1454" s="658" t="s">
        <v>754</v>
      </c>
      <c r="B1454" s="235" t="s">
        <v>4</v>
      </c>
      <c r="C1454" s="451">
        <v>0</v>
      </c>
      <c r="D1454" s="451">
        <v>0</v>
      </c>
      <c r="E1454" s="312">
        <v>0</v>
      </c>
      <c r="F1454" s="1"/>
    </row>
    <row r="1455" spans="1:6" s="4" customFormat="1" x14ac:dyDescent="0.3">
      <c r="A1455" s="349" t="s">
        <v>755</v>
      </c>
      <c r="B1455" s="235" t="s">
        <v>4</v>
      </c>
      <c r="C1455" s="451">
        <v>0</v>
      </c>
      <c r="D1455" s="451">
        <v>0</v>
      </c>
      <c r="E1455" s="312">
        <v>0</v>
      </c>
      <c r="F1455" s="1"/>
    </row>
    <row r="1456" spans="1:6" s="4" customFormat="1" x14ac:dyDescent="0.3">
      <c r="A1456" s="349" t="s">
        <v>756</v>
      </c>
      <c r="B1456" s="235" t="s">
        <v>4</v>
      </c>
      <c r="C1456" s="451">
        <v>5.3356282271944923E-2</v>
      </c>
      <c r="D1456" s="451">
        <v>4.7663551401869161E-2</v>
      </c>
      <c r="E1456" s="312">
        <v>4.0080160320641278</v>
      </c>
      <c r="F1456" s="1"/>
    </row>
    <row r="1457" spans="1:6" s="4" customFormat="1" x14ac:dyDescent="0.3">
      <c r="A1457" s="349" t="s">
        <v>757</v>
      </c>
      <c r="B1457" s="235" t="s">
        <v>4</v>
      </c>
      <c r="C1457" s="451">
        <v>0.36402753872633392</v>
      </c>
      <c r="D1457" s="451">
        <v>0.37009345794392523</v>
      </c>
      <c r="E1457" s="312">
        <v>39.779559118236477</v>
      </c>
      <c r="F1457" s="1"/>
    </row>
    <row r="1458" spans="1:6" s="4" customFormat="1" x14ac:dyDescent="0.3">
      <c r="A1458" s="349" t="s">
        <v>758</v>
      </c>
      <c r="B1458" s="235" t="s">
        <v>4</v>
      </c>
      <c r="C1458" s="451">
        <v>0.46127366609294318</v>
      </c>
      <c r="D1458" s="451">
        <v>0.46168224299065419</v>
      </c>
      <c r="E1458" s="312">
        <v>44.488977955911821</v>
      </c>
      <c r="F1458" s="1"/>
    </row>
    <row r="1459" spans="1:6" s="4" customFormat="1" x14ac:dyDescent="0.3">
      <c r="A1459" s="349" t="s">
        <v>759</v>
      </c>
      <c r="B1459" s="235" t="s">
        <v>4</v>
      </c>
      <c r="C1459" s="451">
        <v>0.12134251290877797</v>
      </c>
      <c r="D1459" s="451">
        <v>0.1205607476635514</v>
      </c>
      <c r="E1459" s="312">
        <v>11.723446893787576</v>
      </c>
      <c r="F1459" s="1"/>
    </row>
    <row r="1460" spans="1:6" s="4" customFormat="1" x14ac:dyDescent="0.3">
      <c r="A1460" s="229" t="s">
        <v>827</v>
      </c>
      <c r="B1460" s="187" t="s">
        <v>219</v>
      </c>
      <c r="C1460" s="188">
        <v>13871</v>
      </c>
      <c r="D1460" s="188">
        <v>12936</v>
      </c>
      <c r="E1460" s="188">
        <v>12285</v>
      </c>
      <c r="F1460" s="72"/>
    </row>
    <row r="1461" spans="1:6" s="4" customFormat="1" x14ac:dyDescent="0.3">
      <c r="A1461" s="658" t="s">
        <v>754</v>
      </c>
      <c r="B1461" s="235" t="s">
        <v>4</v>
      </c>
      <c r="C1461" s="451">
        <v>0</v>
      </c>
      <c r="D1461" s="451">
        <v>0</v>
      </c>
      <c r="E1461" s="312">
        <v>0</v>
      </c>
      <c r="F1461" s="1"/>
    </row>
    <row r="1462" spans="1:6" s="4" customFormat="1" x14ac:dyDescent="0.3">
      <c r="A1462" s="349" t="s">
        <v>755</v>
      </c>
      <c r="B1462" s="235" t="s">
        <v>4</v>
      </c>
      <c r="C1462" s="451">
        <v>4.5418499026746446E-2</v>
      </c>
      <c r="D1462" s="451">
        <v>3.9347557204700061E-2</v>
      </c>
      <c r="E1462" s="312">
        <v>2.5152625152625152</v>
      </c>
      <c r="F1462" s="1"/>
    </row>
    <row r="1463" spans="1:6" s="4" customFormat="1" x14ac:dyDescent="0.3">
      <c r="A1463" s="349" t="s">
        <v>756</v>
      </c>
      <c r="B1463" s="235" t="s">
        <v>4</v>
      </c>
      <c r="C1463" s="451">
        <v>0.20849253838944562</v>
      </c>
      <c r="D1463" s="451">
        <v>0.18344155844155843</v>
      </c>
      <c r="E1463" s="312">
        <v>16.263736263736263</v>
      </c>
      <c r="F1463" s="1"/>
    </row>
    <row r="1464" spans="1:6" s="4" customFormat="1" x14ac:dyDescent="0.3">
      <c r="A1464" s="349" t="s">
        <v>757</v>
      </c>
      <c r="B1464" s="235" t="s">
        <v>4</v>
      </c>
      <c r="C1464" s="451">
        <v>0.31252252901737437</v>
      </c>
      <c r="D1464" s="451">
        <v>0.31849103277674706</v>
      </c>
      <c r="E1464" s="312">
        <v>31.607651607651611</v>
      </c>
      <c r="F1464" s="1"/>
    </row>
    <row r="1465" spans="1:6" s="4" customFormat="1" x14ac:dyDescent="0.3">
      <c r="A1465" s="349" t="s">
        <v>758</v>
      </c>
      <c r="B1465" s="235" t="s">
        <v>4</v>
      </c>
      <c r="C1465" s="451">
        <v>0.29175978660514745</v>
      </c>
      <c r="D1465" s="451">
        <v>0.30279839208410636</v>
      </c>
      <c r="E1465" s="312">
        <v>33.829873829873833</v>
      </c>
      <c r="F1465" s="1"/>
    </row>
    <row r="1466" spans="1:6" s="4" customFormat="1" x14ac:dyDescent="0.3">
      <c r="A1466" s="349" t="s">
        <v>759</v>
      </c>
      <c r="B1466" s="235" t="s">
        <v>4</v>
      </c>
      <c r="C1466" s="451">
        <v>0.14180664696128614</v>
      </c>
      <c r="D1466" s="451">
        <v>0.15592145949288808</v>
      </c>
      <c r="E1466" s="312">
        <v>15.783475783475783</v>
      </c>
      <c r="F1466" s="1"/>
    </row>
    <row r="1467" spans="1:6" s="4" customFormat="1" x14ac:dyDescent="0.3">
      <c r="A1467" s="229" t="s">
        <v>828</v>
      </c>
      <c r="B1467" s="187" t="s">
        <v>219</v>
      </c>
      <c r="C1467" s="188">
        <v>45420</v>
      </c>
      <c r="D1467" s="188">
        <v>41692</v>
      </c>
      <c r="E1467" s="188">
        <v>39934</v>
      </c>
      <c r="F1467" s="72"/>
    </row>
    <row r="1468" spans="1:6" s="4" customFormat="1" x14ac:dyDescent="0.3">
      <c r="A1468" s="658" t="s">
        <v>754</v>
      </c>
      <c r="B1468" s="235" t="s">
        <v>4</v>
      </c>
      <c r="C1468" s="451">
        <v>6.3188022897402024E-3</v>
      </c>
      <c r="D1468" s="451">
        <v>7.1716396430969971E-3</v>
      </c>
      <c r="E1468" s="312">
        <v>0.59598337256473177</v>
      </c>
      <c r="F1468" s="1"/>
    </row>
    <row r="1469" spans="1:6" s="4" customFormat="1" x14ac:dyDescent="0.3">
      <c r="A1469" s="349" t="s">
        <v>755</v>
      </c>
      <c r="B1469" s="235" t="s">
        <v>4</v>
      </c>
      <c r="C1469" s="451">
        <v>0.27424042272126814</v>
      </c>
      <c r="D1469" s="451">
        <v>0.25561258754677157</v>
      </c>
      <c r="E1469" s="312">
        <v>23.846847298041769</v>
      </c>
      <c r="F1469" s="1"/>
    </row>
    <row r="1470" spans="1:6" s="4" customFormat="1" x14ac:dyDescent="0.3">
      <c r="A1470" s="349" t="s">
        <v>756</v>
      </c>
      <c r="B1470" s="235" t="s">
        <v>4</v>
      </c>
      <c r="C1470" s="451">
        <v>0.26719506825187145</v>
      </c>
      <c r="D1470" s="451">
        <v>0.25460520003837667</v>
      </c>
      <c r="E1470" s="312">
        <v>24.63815295237141</v>
      </c>
      <c r="F1470" s="1"/>
    </row>
    <row r="1471" spans="1:6" s="4" customFormat="1" x14ac:dyDescent="0.3">
      <c r="A1471" s="349" t="s">
        <v>757</v>
      </c>
      <c r="B1471" s="235" t="s">
        <v>4</v>
      </c>
      <c r="C1471" s="451">
        <v>0.20968736239542052</v>
      </c>
      <c r="D1471" s="451">
        <v>0.21236688093639067</v>
      </c>
      <c r="E1471" s="312">
        <v>20.866930435218109</v>
      </c>
      <c r="F1471" s="1"/>
    </row>
    <row r="1472" spans="1:6" s="4" customFormat="1" x14ac:dyDescent="0.3">
      <c r="A1472" s="349" t="s">
        <v>758</v>
      </c>
      <c r="B1472" s="235" t="s">
        <v>4</v>
      </c>
      <c r="C1472" s="451">
        <v>0.16829590488771468</v>
      </c>
      <c r="D1472" s="451">
        <v>0.18495154945792958</v>
      </c>
      <c r="E1472" s="312">
        <v>21.347723744177895</v>
      </c>
      <c r="F1472" s="1"/>
    </row>
    <row r="1473" spans="1:6" s="4" customFormat="1" x14ac:dyDescent="0.3">
      <c r="A1473" s="349" t="s">
        <v>759</v>
      </c>
      <c r="B1473" s="235" t="s">
        <v>4</v>
      </c>
      <c r="C1473" s="451">
        <v>7.426243945398503E-2</v>
      </c>
      <c r="D1473" s="451">
        <v>8.5292142377434516E-2</v>
      </c>
      <c r="E1473" s="312">
        <v>8.7043621976260823</v>
      </c>
      <c r="F1473" s="1"/>
    </row>
    <row r="1474" spans="1:6" s="4" customFormat="1" x14ac:dyDescent="0.3">
      <c r="A1474" s="229" t="s">
        <v>829</v>
      </c>
      <c r="B1474" s="187" t="s">
        <v>219</v>
      </c>
      <c r="C1474" s="188">
        <v>31993</v>
      </c>
      <c r="D1474" s="188">
        <v>29663</v>
      </c>
      <c r="E1474" s="188">
        <v>28689</v>
      </c>
      <c r="F1474" s="72"/>
    </row>
    <row r="1475" spans="1:6" s="4" customFormat="1" x14ac:dyDescent="0.3">
      <c r="A1475" s="658" t="s">
        <v>754</v>
      </c>
      <c r="B1475" s="235" t="s">
        <v>4</v>
      </c>
      <c r="C1475" s="451">
        <v>1.2846560185040478E-2</v>
      </c>
      <c r="D1475" s="451">
        <v>1.0686714088258099E-2</v>
      </c>
      <c r="E1475" s="312">
        <v>1.1154100874899788</v>
      </c>
      <c r="F1475" s="1"/>
    </row>
    <row r="1476" spans="1:6" s="4" customFormat="1" x14ac:dyDescent="0.3">
      <c r="A1476" s="349" t="s">
        <v>755</v>
      </c>
      <c r="B1476" s="235" t="s">
        <v>4</v>
      </c>
      <c r="C1476" s="451">
        <v>0.30281624105273031</v>
      </c>
      <c r="D1476" s="451">
        <v>0.2752924518760746</v>
      </c>
      <c r="E1476" s="312">
        <v>25.253581512077801</v>
      </c>
      <c r="F1476" s="1"/>
    </row>
    <row r="1477" spans="1:6" s="4" customFormat="1" x14ac:dyDescent="0.3">
      <c r="A1477" s="349" t="s">
        <v>756</v>
      </c>
      <c r="B1477" s="235" t="s">
        <v>4</v>
      </c>
      <c r="C1477" s="451">
        <v>0.20501359672428343</v>
      </c>
      <c r="D1477" s="451">
        <v>0.20736270775039611</v>
      </c>
      <c r="E1477" s="312">
        <v>20.858168636062601</v>
      </c>
      <c r="F1477" s="1"/>
    </row>
    <row r="1478" spans="1:6" s="4" customFormat="1" x14ac:dyDescent="0.3">
      <c r="A1478" s="349" t="s">
        <v>757</v>
      </c>
      <c r="B1478" s="235" t="s">
        <v>4</v>
      </c>
      <c r="C1478" s="451">
        <v>0.18022692463976495</v>
      </c>
      <c r="D1478" s="451">
        <v>0.19232714155682162</v>
      </c>
      <c r="E1478" s="312">
        <v>20.066924605249397</v>
      </c>
      <c r="F1478" s="1"/>
    </row>
    <row r="1479" spans="1:6" s="4" customFormat="1" x14ac:dyDescent="0.3">
      <c r="A1479" s="349" t="s">
        <v>758</v>
      </c>
      <c r="B1479" s="235" t="s">
        <v>4</v>
      </c>
      <c r="C1479" s="451">
        <v>0.20610758603444504</v>
      </c>
      <c r="D1479" s="451">
        <v>0.2179819977750059</v>
      </c>
      <c r="E1479" s="312">
        <v>24.518107985639094</v>
      </c>
      <c r="F1479" s="1"/>
    </row>
    <row r="1480" spans="1:6" s="4" customFormat="1" x14ac:dyDescent="0.3">
      <c r="A1480" s="349" t="s">
        <v>759</v>
      </c>
      <c r="B1480" s="235" t="s">
        <v>4</v>
      </c>
      <c r="C1480" s="451">
        <v>9.2989091363735815E-2</v>
      </c>
      <c r="D1480" s="451">
        <v>9.6348986953443683E-2</v>
      </c>
      <c r="E1480" s="312">
        <v>8.1878071734811257</v>
      </c>
      <c r="F1480" s="1"/>
    </row>
    <row r="1481" spans="1:6" s="4" customFormat="1" x14ac:dyDescent="0.3">
      <c r="A1481" s="539"/>
      <c r="B1481" s="539"/>
      <c r="C1481" s="539"/>
      <c r="D1481" s="539"/>
      <c r="E1481" s="539"/>
      <c r="F1481" s="100"/>
    </row>
    <row r="1482" spans="1:6" s="4" customFormat="1" x14ac:dyDescent="0.3">
      <c r="A1482" s="100"/>
      <c r="B1482" s="100"/>
      <c r="C1482" s="100"/>
      <c r="D1482" s="100"/>
      <c r="E1482" s="100"/>
      <c r="F1482" s="10" t="s">
        <v>0</v>
      </c>
    </row>
    <row r="1483" spans="1:6" s="4" customFormat="1" x14ac:dyDescent="0.3">
      <c r="A1483" s="540" t="s">
        <v>862</v>
      </c>
      <c r="B1483" s="541" t="s">
        <v>172</v>
      </c>
      <c r="C1483" s="542">
        <v>2023</v>
      </c>
      <c r="D1483" s="542">
        <v>2022</v>
      </c>
      <c r="E1483" s="542">
        <v>2021</v>
      </c>
      <c r="F1483" s="543" t="s">
        <v>96</v>
      </c>
    </row>
    <row r="1484" spans="1:6" s="4" customFormat="1" ht="15" x14ac:dyDescent="0.3">
      <c r="A1484" s="657" t="s">
        <v>863</v>
      </c>
      <c r="B1484" s="259" t="s">
        <v>4</v>
      </c>
      <c r="C1484" s="461">
        <v>0.02</v>
      </c>
      <c r="D1484" s="461">
        <v>0.02</v>
      </c>
      <c r="E1484" s="461">
        <v>2.1000000000000001E-2</v>
      </c>
      <c r="F1484" s="100"/>
    </row>
    <row r="1485" spans="1:6" s="4" customFormat="1" ht="27.75" customHeight="1" x14ac:dyDescent="0.3">
      <c r="A1485" s="725" t="s">
        <v>864</v>
      </c>
      <c r="B1485" s="725"/>
      <c r="C1485" s="725"/>
      <c r="D1485" s="725"/>
      <c r="E1485" s="725"/>
      <c r="F1485" s="100"/>
    </row>
    <row r="1486" spans="1:6" s="4" customFormat="1" x14ac:dyDescent="0.3">
      <c r="A1486" s="100"/>
      <c r="B1486" s="100"/>
      <c r="C1486" s="100"/>
      <c r="D1486" s="100"/>
      <c r="E1486" s="100"/>
      <c r="F1486" s="100"/>
    </row>
    <row r="1487" spans="1:6" s="4" customFormat="1" x14ac:dyDescent="0.3">
      <c r="A1487" s="100"/>
      <c r="B1487" s="100"/>
      <c r="C1487" s="100"/>
      <c r="D1487" s="100"/>
      <c r="E1487" s="100"/>
      <c r="F1487" s="10" t="s">
        <v>0</v>
      </c>
    </row>
    <row r="1488" spans="1:6" s="4" customFormat="1" x14ac:dyDescent="0.3">
      <c r="A1488" s="523" t="s">
        <v>865</v>
      </c>
      <c r="B1488" s="519" t="s">
        <v>172</v>
      </c>
      <c r="C1488" s="524">
        <v>2023</v>
      </c>
      <c r="D1488" s="524">
        <v>2022</v>
      </c>
      <c r="E1488" s="524">
        <v>2021</v>
      </c>
      <c r="F1488" s="524" t="s">
        <v>97</v>
      </c>
    </row>
    <row r="1489" spans="1:6" s="4" customFormat="1" x14ac:dyDescent="0.3">
      <c r="A1489" s="282" t="s">
        <v>826</v>
      </c>
      <c r="B1489" s="231"/>
      <c r="C1489" s="313"/>
      <c r="D1489" s="313"/>
      <c r="E1489" s="313"/>
      <c r="F1489" s="234"/>
    </row>
    <row r="1490" spans="1:6" s="4" customFormat="1" x14ac:dyDescent="0.3">
      <c r="A1490" s="276" t="s">
        <v>866</v>
      </c>
      <c r="B1490" s="235" t="s">
        <v>4</v>
      </c>
      <c r="C1490" s="287">
        <v>87.37</v>
      </c>
      <c r="D1490" s="287">
        <v>88</v>
      </c>
      <c r="E1490" s="287">
        <v>88.56</v>
      </c>
      <c r="F1490" s="234"/>
    </row>
    <row r="1491" spans="1:6" s="4" customFormat="1" x14ac:dyDescent="0.3">
      <c r="A1491" s="276" t="s">
        <v>867</v>
      </c>
      <c r="B1491" s="235" t="s">
        <v>4</v>
      </c>
      <c r="C1491" s="287">
        <v>83.59</v>
      </c>
      <c r="D1491" s="287">
        <v>88.8</v>
      </c>
      <c r="E1491" s="287">
        <v>86.1</v>
      </c>
      <c r="F1491" s="234"/>
    </row>
    <row r="1492" spans="1:6" s="4" customFormat="1" x14ac:dyDescent="0.3">
      <c r="A1492" s="280" t="s">
        <v>827</v>
      </c>
      <c r="B1492" s="235"/>
      <c r="C1492" s="314"/>
      <c r="D1492" s="314"/>
      <c r="E1492" s="314"/>
      <c r="F1492" s="234"/>
    </row>
    <row r="1493" spans="1:6" s="4" customFormat="1" x14ac:dyDescent="0.3">
      <c r="A1493" s="276" t="s">
        <v>866</v>
      </c>
      <c r="B1493" s="235" t="s">
        <v>4</v>
      </c>
      <c r="C1493" s="287">
        <v>99.03</v>
      </c>
      <c r="D1493" s="287">
        <v>99.6</v>
      </c>
      <c r="E1493" s="287">
        <v>100.83</v>
      </c>
      <c r="F1493" s="234"/>
    </row>
    <row r="1494" spans="1:6" s="4" customFormat="1" x14ac:dyDescent="0.3">
      <c r="A1494" s="276" t="s">
        <v>867</v>
      </c>
      <c r="B1494" s="235" t="s">
        <v>4</v>
      </c>
      <c r="C1494" s="287">
        <v>92.04</v>
      </c>
      <c r="D1494" s="287">
        <v>96.7</v>
      </c>
      <c r="E1494" s="287">
        <v>96.9</v>
      </c>
      <c r="F1494" s="234"/>
    </row>
    <row r="1495" spans="1:6" s="4" customFormat="1" x14ac:dyDescent="0.3">
      <c r="A1495" s="280" t="s">
        <v>828</v>
      </c>
      <c r="B1495" s="235"/>
      <c r="C1495" s="315"/>
      <c r="D1495" s="315"/>
      <c r="E1495" s="315"/>
      <c r="F1495" s="234"/>
    </row>
    <row r="1496" spans="1:6" s="4" customFormat="1" x14ac:dyDescent="0.3">
      <c r="A1496" s="276" t="s">
        <v>866</v>
      </c>
      <c r="B1496" s="235" t="s">
        <v>4</v>
      </c>
      <c r="C1496" s="287">
        <v>97.54</v>
      </c>
      <c r="D1496" s="287">
        <v>97.2</v>
      </c>
      <c r="E1496" s="287">
        <v>97.19</v>
      </c>
      <c r="F1496" s="234"/>
    </row>
    <row r="1497" spans="1:6" s="4" customFormat="1" x14ac:dyDescent="0.3">
      <c r="A1497" s="276" t="s">
        <v>867</v>
      </c>
      <c r="B1497" s="235" t="s">
        <v>4</v>
      </c>
      <c r="C1497" s="287">
        <v>86.17</v>
      </c>
      <c r="D1497" s="287">
        <v>84.6</v>
      </c>
      <c r="E1497" s="287">
        <v>84.75</v>
      </c>
      <c r="F1497" s="234"/>
    </row>
    <row r="1498" spans="1:6" s="4" customFormat="1" x14ac:dyDescent="0.3">
      <c r="A1498" s="280" t="s">
        <v>829</v>
      </c>
      <c r="B1498" s="235"/>
      <c r="C1498" s="315"/>
      <c r="D1498" s="315"/>
      <c r="E1498" s="315"/>
      <c r="F1498" s="234"/>
    </row>
    <row r="1499" spans="1:6" s="4" customFormat="1" ht="15" customHeight="1" x14ac:dyDescent="0.3">
      <c r="A1499" s="276" t="s">
        <v>866</v>
      </c>
      <c r="B1499" s="235" t="s">
        <v>4</v>
      </c>
      <c r="C1499" s="287">
        <v>98.64</v>
      </c>
      <c r="D1499" s="287">
        <v>100.9</v>
      </c>
      <c r="E1499" s="287">
        <v>102.37</v>
      </c>
      <c r="F1499" s="234"/>
    </row>
    <row r="1500" spans="1:6" s="4" customFormat="1" x14ac:dyDescent="0.3">
      <c r="A1500" s="668" t="s">
        <v>867</v>
      </c>
      <c r="B1500" s="259" t="s">
        <v>4</v>
      </c>
      <c r="C1500" s="311">
        <v>93.710000000000008</v>
      </c>
      <c r="D1500" s="311">
        <v>94.6</v>
      </c>
      <c r="E1500" s="311">
        <v>95.3</v>
      </c>
      <c r="F1500" s="234"/>
    </row>
    <row r="1501" spans="1:6" s="4" customFormat="1" ht="30.75" customHeight="1" x14ac:dyDescent="0.3">
      <c r="A1501" s="669" t="s">
        <v>868</v>
      </c>
      <c r="B1501" s="669"/>
      <c r="C1501" s="669"/>
      <c r="D1501" s="669"/>
      <c r="E1501" s="669"/>
      <c r="F1501" s="669"/>
    </row>
    <row r="1502" spans="1:6" s="4" customFormat="1" x14ac:dyDescent="0.3">
      <c r="A1502" s="669" t="s">
        <v>869</v>
      </c>
      <c r="B1502" s="669"/>
      <c r="C1502" s="669"/>
      <c r="D1502" s="669"/>
      <c r="E1502" s="669"/>
      <c r="F1502" s="669"/>
    </row>
    <row r="1503" spans="1:6" s="4" customFormat="1" ht="15" x14ac:dyDescent="0.3">
      <c r="A1503" s="316"/>
      <c r="B1503" s="348"/>
      <c r="C1503" s="317"/>
      <c r="D1503" s="317"/>
      <c r="E1503" s="317"/>
      <c r="F1503" s="348"/>
    </row>
    <row r="1504" spans="1:6" s="4" customFormat="1" ht="15" x14ac:dyDescent="0.3">
      <c r="A1504" s="184"/>
      <c r="B1504" s="100"/>
      <c r="C1504" s="101"/>
      <c r="D1504" s="101"/>
      <c r="E1504" s="101"/>
      <c r="F1504" s="100"/>
    </row>
    <row r="1505" spans="1:6" s="4" customFormat="1" ht="15" x14ac:dyDescent="0.3">
      <c r="A1505" s="184"/>
      <c r="B1505" s="100"/>
      <c r="C1505" s="101"/>
      <c r="D1505" s="101"/>
      <c r="E1505" s="101"/>
      <c r="F1505" s="100"/>
    </row>
    <row r="1506" spans="1:6" s="4" customFormat="1" x14ac:dyDescent="0.3">
      <c r="A1506" s="167" t="s">
        <v>870</v>
      </c>
      <c r="B1506" s="5"/>
      <c r="C1506" s="5"/>
      <c r="D1506" s="6"/>
      <c r="E1506" s="6"/>
      <c r="F1506" s="10" t="s">
        <v>0</v>
      </c>
    </row>
    <row r="1507" spans="1:6" s="4" customFormat="1" x14ac:dyDescent="0.3">
      <c r="A1507" s="523" t="s">
        <v>871</v>
      </c>
      <c r="B1507" s="519" t="s">
        <v>172</v>
      </c>
      <c r="C1507" s="524">
        <v>2023</v>
      </c>
      <c r="D1507" s="524">
        <v>2022</v>
      </c>
      <c r="E1507" s="524">
        <v>2021</v>
      </c>
      <c r="F1507" s="524" t="s">
        <v>98</v>
      </c>
    </row>
    <row r="1508" spans="1:6" s="4" customFormat="1" ht="15" x14ac:dyDescent="0.3">
      <c r="A1508" s="471" t="s">
        <v>872</v>
      </c>
      <c r="B1508" s="474" t="s">
        <v>4</v>
      </c>
      <c r="C1508" s="550">
        <v>6.6</v>
      </c>
      <c r="D1508" s="480">
        <v>14</v>
      </c>
      <c r="E1508" s="480">
        <v>18</v>
      </c>
      <c r="F1508" s="73"/>
    </row>
    <row r="1509" spans="1:6" s="4" customFormat="1" ht="16.5" customHeight="1" x14ac:dyDescent="0.3">
      <c r="A1509" s="672" t="s">
        <v>873</v>
      </c>
      <c r="B1509" s="672"/>
      <c r="C1509" s="672"/>
      <c r="D1509" s="672"/>
      <c r="E1509" s="672"/>
      <c r="F1509" s="672"/>
    </row>
    <row r="1510" spans="1:6" s="4" customFormat="1" x14ac:dyDescent="0.3">
      <c r="A1510" s="123"/>
      <c r="B1510" s="92"/>
      <c r="C1510" s="168"/>
      <c r="D1510" s="168"/>
      <c r="E1510" s="168"/>
      <c r="F1510" s="73"/>
    </row>
    <row r="1511" spans="1:6" s="4" customFormat="1" x14ac:dyDescent="0.3">
      <c r="A1511" s="123"/>
      <c r="B1511" s="92"/>
      <c r="C1511" s="168"/>
      <c r="D1511" s="168"/>
      <c r="E1511" s="168"/>
      <c r="F1511" s="73"/>
    </row>
    <row r="1512" spans="1:6" s="4" customFormat="1" x14ac:dyDescent="0.3">
      <c r="A1512" s="9" t="s">
        <v>874</v>
      </c>
      <c r="B1512" s="5"/>
      <c r="C1512" s="5"/>
      <c r="D1512" s="6"/>
      <c r="E1512" s="6"/>
      <c r="F1512" s="10" t="s">
        <v>0</v>
      </c>
    </row>
    <row r="1513" spans="1:6" s="4" customFormat="1" ht="28" x14ac:dyDescent="0.3">
      <c r="A1513" s="525" t="s">
        <v>875</v>
      </c>
      <c r="B1513" s="519" t="s">
        <v>172</v>
      </c>
      <c r="C1513" s="519">
        <v>2023</v>
      </c>
      <c r="D1513" s="519">
        <v>2022</v>
      </c>
      <c r="E1513" s="519">
        <v>2021</v>
      </c>
      <c r="F1513" s="538" t="s">
        <v>99</v>
      </c>
    </row>
    <row r="1514" spans="1:6" s="4" customFormat="1" x14ac:dyDescent="0.3">
      <c r="A1514" s="401" t="s">
        <v>876</v>
      </c>
      <c r="B1514" s="326" t="s">
        <v>167</v>
      </c>
      <c r="C1514" s="329">
        <v>5</v>
      </c>
      <c r="D1514" s="329">
        <v>6</v>
      </c>
      <c r="E1514" s="329">
        <f t="shared" ref="E1514" si="3">+E1515+E1516</f>
        <v>5</v>
      </c>
      <c r="F1514" s="321"/>
    </row>
    <row r="1515" spans="1:6" s="4" customFormat="1" ht="15" x14ac:dyDescent="0.3">
      <c r="A1515" s="322" t="s">
        <v>877</v>
      </c>
      <c r="B1515" s="319" t="s">
        <v>167</v>
      </c>
      <c r="C1515" s="320">
        <v>1</v>
      </c>
      <c r="D1515" s="320">
        <v>3</v>
      </c>
      <c r="E1515" s="320">
        <v>4</v>
      </c>
      <c r="F1515" s="321"/>
    </row>
    <row r="1516" spans="1:6" s="4" customFormat="1" ht="15" x14ac:dyDescent="0.3">
      <c r="A1516" s="322" t="s">
        <v>878</v>
      </c>
      <c r="B1516" s="319" t="s">
        <v>167</v>
      </c>
      <c r="C1516" s="320">
        <v>4</v>
      </c>
      <c r="D1516" s="320">
        <v>3</v>
      </c>
      <c r="E1516" s="320">
        <v>1</v>
      </c>
      <c r="F1516" s="321"/>
    </row>
    <row r="1517" spans="1:6" s="4" customFormat="1" x14ac:dyDescent="0.3">
      <c r="A1517" s="401" t="s">
        <v>879</v>
      </c>
      <c r="B1517" s="326" t="s">
        <v>167</v>
      </c>
      <c r="C1517" s="329">
        <v>2</v>
      </c>
      <c r="D1517" s="329">
        <v>2</v>
      </c>
      <c r="E1517" s="329">
        <f t="shared" ref="E1517" si="4">+E1518+E1519</f>
        <v>1</v>
      </c>
      <c r="F1517" s="321"/>
    </row>
    <row r="1518" spans="1:6" s="4" customFormat="1" ht="15" x14ac:dyDescent="0.3">
      <c r="A1518" s="322" t="s">
        <v>877</v>
      </c>
      <c r="B1518" s="319" t="s">
        <v>167</v>
      </c>
      <c r="C1518" s="320">
        <v>0</v>
      </c>
      <c r="D1518" s="320">
        <v>0</v>
      </c>
      <c r="E1518" s="320">
        <v>0</v>
      </c>
      <c r="F1518" s="321"/>
    </row>
    <row r="1519" spans="1:6" s="4" customFormat="1" ht="15" x14ac:dyDescent="0.3">
      <c r="A1519" s="322" t="s">
        <v>878</v>
      </c>
      <c r="B1519" s="319" t="s">
        <v>167</v>
      </c>
      <c r="C1519" s="320">
        <v>2</v>
      </c>
      <c r="D1519" s="320">
        <v>2</v>
      </c>
      <c r="E1519" s="320">
        <v>1</v>
      </c>
      <c r="F1519" s="321"/>
    </row>
    <row r="1520" spans="1:6" s="68" customFormat="1" ht="12.75" customHeight="1" x14ac:dyDescent="0.3">
      <c r="A1520" s="401" t="s">
        <v>880</v>
      </c>
      <c r="B1520" s="326" t="s">
        <v>167</v>
      </c>
      <c r="C1520" s="329">
        <v>3</v>
      </c>
      <c r="D1520" s="329">
        <v>4</v>
      </c>
      <c r="E1520" s="329">
        <f t="shared" ref="E1520" si="5">+E1521+E1522</f>
        <v>4</v>
      </c>
      <c r="F1520" s="67"/>
    </row>
    <row r="1521" spans="1:6" s="4" customFormat="1" ht="15" x14ac:dyDescent="0.3">
      <c r="A1521" s="322" t="s">
        <v>877</v>
      </c>
      <c r="B1521" s="319" t="s">
        <v>167</v>
      </c>
      <c r="C1521" s="320">
        <v>1</v>
      </c>
      <c r="D1521" s="320">
        <v>3</v>
      </c>
      <c r="E1521" s="320">
        <v>4</v>
      </c>
      <c r="F1521" s="321"/>
    </row>
    <row r="1522" spans="1:6" s="4" customFormat="1" ht="15" x14ac:dyDescent="0.3">
      <c r="A1522" s="322" t="s">
        <v>878</v>
      </c>
      <c r="B1522" s="319" t="s">
        <v>167</v>
      </c>
      <c r="C1522" s="320">
        <v>2</v>
      </c>
      <c r="D1522" s="320">
        <v>1</v>
      </c>
      <c r="E1522" s="320">
        <v>0</v>
      </c>
      <c r="F1522" s="321"/>
    </row>
    <row r="1523" spans="1:6" s="68" customFormat="1" ht="12.75" customHeight="1" x14ac:dyDescent="0.3">
      <c r="A1523" s="401" t="s">
        <v>881</v>
      </c>
      <c r="B1523" s="326" t="s">
        <v>167</v>
      </c>
      <c r="C1523" s="329">
        <v>2</v>
      </c>
      <c r="D1523" s="329">
        <v>2</v>
      </c>
      <c r="E1523" s="329">
        <f t="shared" ref="E1523" si="6">+E1524+E1525</f>
        <v>1</v>
      </c>
      <c r="F1523" s="67"/>
    </row>
    <row r="1524" spans="1:6" s="4" customFormat="1" ht="15" x14ac:dyDescent="0.3">
      <c r="A1524" s="322" t="s">
        <v>877</v>
      </c>
      <c r="B1524" s="319" t="s">
        <v>167</v>
      </c>
      <c r="C1524" s="320">
        <v>1</v>
      </c>
      <c r="D1524" s="320">
        <v>0</v>
      </c>
      <c r="E1524" s="320">
        <v>0</v>
      </c>
      <c r="F1524" s="321"/>
    </row>
    <row r="1525" spans="1:6" s="4" customFormat="1" ht="15" x14ac:dyDescent="0.3">
      <c r="A1525" s="322" t="s">
        <v>878</v>
      </c>
      <c r="B1525" s="319" t="s">
        <v>167</v>
      </c>
      <c r="C1525" s="320">
        <v>1</v>
      </c>
      <c r="D1525" s="320">
        <v>2</v>
      </c>
      <c r="E1525" s="320">
        <v>1</v>
      </c>
      <c r="F1525" s="321"/>
    </row>
    <row r="1526" spans="1:6" s="68" customFormat="1" ht="12.75" customHeight="1" x14ac:dyDescent="0.3">
      <c r="A1526" s="401" t="s">
        <v>882</v>
      </c>
      <c r="B1526" s="326" t="s">
        <v>167</v>
      </c>
      <c r="C1526" s="329">
        <v>5</v>
      </c>
      <c r="D1526" s="329">
        <v>13</v>
      </c>
      <c r="E1526" s="329">
        <f t="shared" ref="E1526" si="7">+E1527+E1528</f>
        <v>7</v>
      </c>
      <c r="F1526" s="67"/>
    </row>
    <row r="1527" spans="1:6" s="4" customFormat="1" ht="15" x14ac:dyDescent="0.3">
      <c r="A1527" s="322" t="s">
        <v>877</v>
      </c>
      <c r="B1527" s="319" t="s">
        <v>167</v>
      </c>
      <c r="C1527" s="320">
        <v>5</v>
      </c>
      <c r="D1527" s="320">
        <v>12</v>
      </c>
      <c r="E1527" s="320">
        <v>7</v>
      </c>
      <c r="F1527" s="321"/>
    </row>
    <row r="1528" spans="1:6" s="4" customFormat="1" ht="15" x14ac:dyDescent="0.3">
      <c r="A1528" s="322" t="s">
        <v>878</v>
      </c>
      <c r="B1528" s="319" t="s">
        <v>167</v>
      </c>
      <c r="C1528" s="320">
        <v>0</v>
      </c>
      <c r="D1528" s="320">
        <v>1</v>
      </c>
      <c r="E1528" s="320">
        <v>0</v>
      </c>
      <c r="F1528" s="321"/>
    </row>
    <row r="1529" spans="1:6" s="68" customFormat="1" ht="12.75" customHeight="1" x14ac:dyDescent="0.3">
      <c r="A1529" s="401" t="s">
        <v>883</v>
      </c>
      <c r="B1529" s="326" t="s">
        <v>167</v>
      </c>
      <c r="C1529" s="329">
        <v>1</v>
      </c>
      <c r="D1529" s="329">
        <f>+D1530+D1531</f>
        <v>1</v>
      </c>
      <c r="E1529" s="329">
        <f t="shared" ref="E1529" si="8">+E1530+E1531</f>
        <v>0</v>
      </c>
      <c r="F1529" s="67"/>
    </row>
    <row r="1530" spans="1:6" s="4" customFormat="1" ht="15" x14ac:dyDescent="0.3">
      <c r="A1530" s="322" t="s">
        <v>877</v>
      </c>
      <c r="B1530" s="319" t="s">
        <v>167</v>
      </c>
      <c r="C1530" s="320">
        <v>0</v>
      </c>
      <c r="D1530" s="320">
        <v>0</v>
      </c>
      <c r="E1530" s="320">
        <v>0</v>
      </c>
      <c r="F1530" s="321"/>
    </row>
    <row r="1531" spans="1:6" s="4" customFormat="1" ht="15" x14ac:dyDescent="0.3">
      <c r="A1531" s="322" t="s">
        <v>878</v>
      </c>
      <c r="B1531" s="319" t="s">
        <v>167</v>
      </c>
      <c r="C1531" s="320">
        <v>1</v>
      </c>
      <c r="D1531" s="320">
        <v>1</v>
      </c>
      <c r="E1531" s="320">
        <v>0</v>
      </c>
      <c r="F1531" s="321"/>
    </row>
    <row r="1532" spans="1:6" s="4" customFormat="1" x14ac:dyDescent="0.3">
      <c r="A1532" s="401" t="s">
        <v>352</v>
      </c>
      <c r="B1532" s="326" t="s">
        <v>167</v>
      </c>
      <c r="C1532" s="329">
        <v>7</v>
      </c>
      <c r="D1532" s="329">
        <v>6</v>
      </c>
      <c r="E1532" s="329">
        <v>14</v>
      </c>
      <c r="F1532" s="321"/>
    </row>
    <row r="1533" spans="1:6" s="4" customFormat="1" ht="15" x14ac:dyDescent="0.3">
      <c r="A1533" s="322" t="s">
        <v>877</v>
      </c>
      <c r="B1533" s="319" t="s">
        <v>167</v>
      </c>
      <c r="C1533" s="320">
        <v>0</v>
      </c>
      <c r="D1533" s="320">
        <v>0</v>
      </c>
      <c r="E1533" s="320">
        <v>0</v>
      </c>
      <c r="F1533" s="321"/>
    </row>
    <row r="1534" spans="1:6" s="4" customFormat="1" ht="15" x14ac:dyDescent="0.3">
      <c r="A1534" s="322" t="s">
        <v>878</v>
      </c>
      <c r="B1534" s="319" t="s">
        <v>167</v>
      </c>
      <c r="C1534" s="320">
        <v>7</v>
      </c>
      <c r="D1534" s="320">
        <v>6</v>
      </c>
      <c r="E1534" s="320">
        <v>14</v>
      </c>
      <c r="F1534" s="321"/>
    </row>
    <row r="1535" spans="1:6" s="4" customFormat="1" x14ac:dyDescent="0.3">
      <c r="A1535" s="401" t="s">
        <v>884</v>
      </c>
      <c r="B1535" s="326" t="s">
        <v>167</v>
      </c>
      <c r="C1535" s="329">
        <v>84</v>
      </c>
      <c r="D1535" s="329">
        <v>69</v>
      </c>
      <c r="E1535" s="329">
        <f t="shared" ref="E1535" si="9">+E1536+E1537</f>
        <v>61</v>
      </c>
      <c r="F1535" s="321"/>
    </row>
    <row r="1536" spans="1:6" s="4" customFormat="1" ht="15" x14ac:dyDescent="0.3">
      <c r="A1536" s="322" t="s">
        <v>877</v>
      </c>
      <c r="B1536" s="319" t="s">
        <v>167</v>
      </c>
      <c r="C1536" s="320">
        <v>81</v>
      </c>
      <c r="D1536" s="320">
        <v>67</v>
      </c>
      <c r="E1536" s="320">
        <v>59</v>
      </c>
      <c r="F1536" s="321"/>
    </row>
    <row r="1537" spans="1:6" s="4" customFormat="1" ht="15" x14ac:dyDescent="0.3">
      <c r="A1537" s="322" t="s">
        <v>878</v>
      </c>
      <c r="B1537" s="319" t="s">
        <v>167</v>
      </c>
      <c r="C1537" s="320">
        <v>3</v>
      </c>
      <c r="D1537" s="320">
        <v>2</v>
      </c>
      <c r="E1537" s="320">
        <v>2</v>
      </c>
      <c r="F1537" s="321"/>
    </row>
    <row r="1538" spans="1:6" s="68" customFormat="1" ht="12.75" customHeight="1" x14ac:dyDescent="0.3">
      <c r="A1538" s="325" t="s">
        <v>885</v>
      </c>
      <c r="B1538" s="326" t="s">
        <v>167</v>
      </c>
      <c r="C1538" s="327">
        <f>+C1535+C1532+C1529+C1526+C1523+C1514</f>
        <v>104</v>
      </c>
      <c r="D1538" s="327">
        <f>+D1535+D1532+D1529+D1526+D1523+D1514</f>
        <v>97</v>
      </c>
      <c r="E1538" s="327">
        <f>+E1535+E1532+E1529+E1526+E1523+E1514</f>
        <v>88</v>
      </c>
      <c r="F1538" s="67"/>
    </row>
    <row r="1539" spans="1:6" s="4" customFormat="1" ht="15" x14ac:dyDescent="0.3">
      <c r="A1539" s="328" t="s">
        <v>886</v>
      </c>
      <c r="B1539" s="326" t="s">
        <v>167</v>
      </c>
      <c r="C1539" s="329">
        <v>88</v>
      </c>
      <c r="D1539" s="329">
        <v>82</v>
      </c>
      <c r="E1539" s="329">
        <v>70</v>
      </c>
      <c r="F1539" s="321"/>
    </row>
    <row r="1540" spans="1:6" s="4" customFormat="1" ht="15" x14ac:dyDescent="0.3">
      <c r="A1540" s="481" t="s">
        <v>887</v>
      </c>
      <c r="B1540" s="482" t="s">
        <v>167</v>
      </c>
      <c r="C1540" s="483">
        <v>16</v>
      </c>
      <c r="D1540" s="483">
        <v>15</v>
      </c>
      <c r="E1540" s="483">
        <v>18</v>
      </c>
      <c r="F1540" s="484"/>
    </row>
    <row r="1541" spans="1:6" s="68" customFormat="1" ht="15" customHeight="1" x14ac:dyDescent="0.3">
      <c r="A1541" s="723" t="s">
        <v>888</v>
      </c>
      <c r="B1541" s="723"/>
      <c r="C1541" s="723"/>
      <c r="D1541" s="723"/>
      <c r="E1541" s="723"/>
      <c r="F1541" s="723"/>
    </row>
    <row r="1542" spans="1:6" s="68" customFormat="1" ht="15.75" customHeight="1" x14ac:dyDescent="0.3">
      <c r="A1542" s="669" t="s">
        <v>889</v>
      </c>
      <c r="B1542" s="669"/>
      <c r="C1542" s="669"/>
      <c r="D1542" s="669"/>
      <c r="E1542" s="669"/>
      <c r="F1542" s="669"/>
    </row>
    <row r="1543" spans="1:6" s="68" customFormat="1" ht="16.5" customHeight="1" x14ac:dyDescent="0.3">
      <c r="A1543" s="669" t="s">
        <v>890</v>
      </c>
      <c r="B1543" s="669"/>
      <c r="C1543" s="669"/>
      <c r="D1543" s="669"/>
      <c r="E1543" s="669"/>
      <c r="F1543" s="669"/>
    </row>
    <row r="1544" spans="1:6" s="68" customFormat="1" ht="33" customHeight="1" x14ac:dyDescent="0.3">
      <c r="A1544" s="669" t="s">
        <v>975</v>
      </c>
      <c r="B1544" s="669"/>
      <c r="C1544" s="669"/>
      <c r="D1544" s="669"/>
      <c r="E1544" s="669"/>
      <c r="F1544" s="669"/>
    </row>
    <row r="1545" spans="1:6" s="68" customFormat="1" ht="12.75" customHeight="1" x14ac:dyDescent="0.3">
      <c r="B1545" s="33"/>
      <c r="C1545" s="169"/>
      <c r="D1545" s="169"/>
      <c r="E1545" s="169"/>
      <c r="F1545" s="67"/>
    </row>
    <row r="1546" spans="1:6" s="68" customFormat="1" ht="12.75" customHeight="1" x14ac:dyDescent="0.3">
      <c r="A1546" s="11"/>
      <c r="B1546" s="69"/>
      <c r="C1546" s="69"/>
      <c r="D1546" s="70"/>
      <c r="E1546" s="70"/>
      <c r="F1546" s="10" t="s">
        <v>0</v>
      </c>
    </row>
    <row r="1547" spans="1:6" s="4" customFormat="1" ht="26" x14ac:dyDescent="0.3">
      <c r="A1547" s="518" t="s">
        <v>891</v>
      </c>
      <c r="B1547" s="519" t="s">
        <v>172</v>
      </c>
      <c r="C1547" s="519">
        <v>2023</v>
      </c>
      <c r="D1547" s="519">
        <v>2022</v>
      </c>
      <c r="E1547" s="519">
        <v>2021</v>
      </c>
      <c r="F1547" s="538" t="s">
        <v>99</v>
      </c>
    </row>
    <row r="1548" spans="1:6" s="68" customFormat="1" ht="16.5" customHeight="1" x14ac:dyDescent="0.3">
      <c r="A1548" s="318" t="s">
        <v>892</v>
      </c>
      <c r="B1548" s="319" t="s">
        <v>167</v>
      </c>
      <c r="C1548" s="320">
        <v>5</v>
      </c>
      <c r="D1548" s="320">
        <v>2</v>
      </c>
      <c r="E1548" s="320">
        <v>2</v>
      </c>
      <c r="F1548" s="67"/>
    </row>
    <row r="1549" spans="1:6" s="68" customFormat="1" ht="12.75" customHeight="1" x14ac:dyDescent="0.3">
      <c r="A1549" s="318" t="s">
        <v>893</v>
      </c>
      <c r="B1549" s="319" t="s">
        <v>167</v>
      </c>
      <c r="C1549" s="320">
        <v>1</v>
      </c>
      <c r="D1549" s="320">
        <v>0</v>
      </c>
      <c r="E1549" s="320">
        <v>1</v>
      </c>
      <c r="F1549" s="67"/>
    </row>
    <row r="1550" spans="1:6" s="68" customFormat="1" ht="16.5" customHeight="1" x14ac:dyDescent="0.3">
      <c r="A1550" s="323" t="s">
        <v>894</v>
      </c>
      <c r="B1550" s="319" t="s">
        <v>167</v>
      </c>
      <c r="C1550" s="324">
        <v>0</v>
      </c>
      <c r="D1550" s="324">
        <v>3</v>
      </c>
      <c r="E1550" s="324">
        <v>1</v>
      </c>
      <c r="F1550" s="67"/>
    </row>
    <row r="1551" spans="1:6" s="68" customFormat="1" ht="12.75" customHeight="1" x14ac:dyDescent="0.3">
      <c r="A1551" s="323" t="s">
        <v>895</v>
      </c>
      <c r="B1551" s="319" t="s">
        <v>167</v>
      </c>
      <c r="C1551" s="324">
        <v>2</v>
      </c>
      <c r="D1551" s="324">
        <v>9</v>
      </c>
      <c r="E1551" s="324">
        <v>4</v>
      </c>
      <c r="F1551" s="67"/>
    </row>
    <row r="1552" spans="1:6" s="68" customFormat="1" ht="12.75" customHeight="1" x14ac:dyDescent="0.3">
      <c r="A1552" s="323" t="s">
        <v>896</v>
      </c>
      <c r="B1552" s="319" t="s">
        <v>167</v>
      </c>
      <c r="C1552" s="324">
        <v>0</v>
      </c>
      <c r="D1552" s="324">
        <v>0</v>
      </c>
      <c r="E1552" s="324">
        <v>0</v>
      </c>
      <c r="F1552" s="67"/>
    </row>
    <row r="1553" spans="1:6" s="68" customFormat="1" ht="12.75" customHeight="1" x14ac:dyDescent="0.3">
      <c r="A1553" s="323" t="s">
        <v>897</v>
      </c>
      <c r="B1553" s="319" t="s">
        <v>167</v>
      </c>
      <c r="C1553" s="324">
        <v>0</v>
      </c>
      <c r="D1553" s="324">
        <v>0</v>
      </c>
      <c r="E1553" s="324">
        <v>0</v>
      </c>
      <c r="F1553" s="67"/>
    </row>
    <row r="1554" spans="1:6" s="68" customFormat="1" ht="12.75" customHeight="1" x14ac:dyDescent="0.3">
      <c r="A1554" s="323" t="s">
        <v>898</v>
      </c>
      <c r="B1554" s="319" t="s">
        <v>167</v>
      </c>
      <c r="C1554" s="324">
        <v>62</v>
      </c>
      <c r="D1554" s="324">
        <v>48</v>
      </c>
      <c r="E1554" s="324">
        <v>42</v>
      </c>
      <c r="F1554" s="67"/>
    </row>
    <row r="1555" spans="1:6" s="68" customFormat="1" ht="14.25" customHeight="1" x14ac:dyDescent="0.3">
      <c r="A1555" s="323" t="s">
        <v>899</v>
      </c>
      <c r="B1555" s="319" t="s">
        <v>167</v>
      </c>
      <c r="C1555" s="324">
        <v>2</v>
      </c>
      <c r="D1555" s="324">
        <v>2</v>
      </c>
      <c r="E1555" s="324">
        <v>3</v>
      </c>
      <c r="F1555" s="67"/>
    </row>
    <row r="1556" spans="1:6" s="68" customFormat="1" ht="12.75" customHeight="1" x14ac:dyDescent="0.3">
      <c r="A1556" s="323" t="s">
        <v>900</v>
      </c>
      <c r="B1556" s="319" t="s">
        <v>167</v>
      </c>
      <c r="C1556" s="324">
        <v>0</v>
      </c>
      <c r="D1556" s="324">
        <v>1</v>
      </c>
      <c r="E1556" s="324">
        <v>0</v>
      </c>
      <c r="F1556" s="67"/>
    </row>
    <row r="1557" spans="1:6" s="68" customFormat="1" ht="12.75" customHeight="1" x14ac:dyDescent="0.3">
      <c r="A1557" s="323" t="s">
        <v>901</v>
      </c>
      <c r="B1557" s="319" t="s">
        <v>167</v>
      </c>
      <c r="C1557" s="324">
        <v>1</v>
      </c>
      <c r="D1557" s="324">
        <v>0</v>
      </c>
      <c r="E1557" s="324">
        <v>3</v>
      </c>
      <c r="F1557" s="67"/>
    </row>
    <row r="1558" spans="1:6" s="68" customFormat="1" ht="12.75" customHeight="1" x14ac:dyDescent="0.3">
      <c r="A1558" s="323" t="s">
        <v>902</v>
      </c>
      <c r="B1558" s="319" t="s">
        <v>167</v>
      </c>
      <c r="C1558" s="324">
        <v>0</v>
      </c>
      <c r="D1558" s="324">
        <v>2</v>
      </c>
      <c r="E1558" s="324">
        <v>2</v>
      </c>
      <c r="F1558" s="67"/>
    </row>
    <row r="1559" spans="1:6" s="68" customFormat="1" ht="12.75" customHeight="1" x14ac:dyDescent="0.3">
      <c r="A1559" s="323" t="s">
        <v>903</v>
      </c>
      <c r="B1559" s="319" t="s">
        <v>167</v>
      </c>
      <c r="C1559" s="324">
        <v>0</v>
      </c>
      <c r="D1559" s="324">
        <v>0</v>
      </c>
      <c r="E1559" s="324">
        <v>0</v>
      </c>
      <c r="F1559" s="67"/>
    </row>
    <row r="1560" spans="1:6" s="68" customFormat="1" ht="12.75" customHeight="1" x14ac:dyDescent="0.3">
      <c r="A1560" s="323" t="s">
        <v>904</v>
      </c>
      <c r="B1560" s="319" t="s">
        <v>167</v>
      </c>
      <c r="C1560" s="324">
        <v>0</v>
      </c>
      <c r="D1560" s="324">
        <v>0</v>
      </c>
      <c r="E1560" s="324">
        <v>0</v>
      </c>
      <c r="F1560" s="67"/>
    </row>
    <row r="1561" spans="1:6" s="68" customFormat="1" ht="12.75" customHeight="1" x14ac:dyDescent="0.3">
      <c r="A1561" s="330" t="s">
        <v>905</v>
      </c>
      <c r="B1561" s="319" t="s">
        <v>167</v>
      </c>
      <c r="C1561" s="331">
        <v>23</v>
      </c>
      <c r="D1561" s="331">
        <v>18</v>
      </c>
      <c r="E1561" s="331">
        <v>19</v>
      </c>
      <c r="F1561" s="67"/>
    </row>
    <row r="1562" spans="1:6" s="4" customFormat="1" ht="17.25" customHeight="1" x14ac:dyDescent="0.3">
      <c r="A1562" s="705" t="s">
        <v>906</v>
      </c>
      <c r="B1562" s="705"/>
      <c r="C1562" s="705"/>
      <c r="D1562" s="705"/>
      <c r="E1562" s="705"/>
      <c r="F1562" s="705"/>
    </row>
    <row r="1563" spans="1:6" s="4" customFormat="1" ht="21" customHeight="1" x14ac:dyDescent="0.3">
      <c r="A1563" s="705" t="s">
        <v>907</v>
      </c>
      <c r="B1563" s="705"/>
      <c r="C1563" s="705"/>
      <c r="D1563" s="705"/>
      <c r="E1563" s="705"/>
      <c r="F1563" s="705"/>
    </row>
    <row r="1564" spans="1:6" s="4" customFormat="1" ht="16.5" customHeight="1" x14ac:dyDescent="0.3">
      <c r="A1564" s="705" t="s">
        <v>908</v>
      </c>
      <c r="B1564" s="705"/>
      <c r="C1564" s="705"/>
      <c r="D1564" s="705"/>
      <c r="E1564" s="705"/>
      <c r="F1564" s="705"/>
    </row>
    <row r="1565" spans="1:6" s="4" customFormat="1" ht="16.5" customHeight="1" x14ac:dyDescent="0.3">
      <c r="A1565" s="705" t="s">
        <v>909</v>
      </c>
      <c r="B1565" s="705"/>
      <c r="C1565" s="705"/>
      <c r="D1565" s="705"/>
      <c r="E1565" s="705"/>
      <c r="F1565" s="705"/>
    </row>
    <row r="1566" spans="1:6" s="68" customFormat="1" ht="12.75" customHeight="1" x14ac:dyDescent="0.3">
      <c r="A1566" s="25"/>
      <c r="B1566" s="69"/>
      <c r="C1566" s="70"/>
      <c r="D1566" s="70"/>
      <c r="E1566" s="70"/>
      <c r="F1566" s="67"/>
    </row>
    <row r="1567" spans="1:6" s="4" customFormat="1" x14ac:dyDescent="0.3">
      <c r="A1567" s="170"/>
      <c r="B1567" s="58"/>
      <c r="C1567" s="58"/>
      <c r="D1567" s="58"/>
      <c r="E1567" s="58"/>
      <c r="F1567" s="10" t="s">
        <v>0</v>
      </c>
    </row>
    <row r="1568" spans="1:6" s="4" customFormat="1" ht="26" x14ac:dyDescent="0.3">
      <c r="A1568" s="518" t="s">
        <v>171</v>
      </c>
      <c r="B1568" s="522"/>
      <c r="C1568" s="522"/>
      <c r="D1568" s="522"/>
      <c r="E1568" s="522"/>
      <c r="F1568" s="538" t="s">
        <v>99</v>
      </c>
    </row>
    <row r="1569" spans="1:6" s="68" customFormat="1" ht="98.65" customHeight="1" x14ac:dyDescent="0.3">
      <c r="A1569" s="717" t="s">
        <v>976</v>
      </c>
      <c r="B1569" s="717"/>
      <c r="C1569" s="717"/>
      <c r="D1569" s="717"/>
      <c r="E1569" s="717"/>
      <c r="F1569" s="45"/>
    </row>
    <row r="1570" spans="1:6" s="68" customFormat="1" ht="12.75" customHeight="1" x14ac:dyDescent="0.3">
      <c r="A1570" s="25"/>
      <c r="B1570" s="69"/>
      <c r="C1570" s="70"/>
      <c r="D1570" s="70"/>
      <c r="E1570" s="70"/>
      <c r="F1570" s="67"/>
    </row>
    <row r="1571" spans="1:6" s="68" customFormat="1" ht="12.75" customHeight="1" x14ac:dyDescent="0.3">
      <c r="A1571" s="25"/>
      <c r="B1571" s="69"/>
      <c r="C1571" s="70"/>
      <c r="D1571" s="70"/>
      <c r="E1571" s="70"/>
      <c r="F1571" s="67"/>
    </row>
    <row r="1572" spans="1:6" s="68" customFormat="1" ht="12.75" customHeight="1" x14ac:dyDescent="0.3">
      <c r="A1572" s="25"/>
      <c r="B1572" s="69"/>
      <c r="C1572" s="69"/>
      <c r="D1572" s="70"/>
      <c r="E1572" s="70"/>
      <c r="F1572" s="10" t="s">
        <v>0</v>
      </c>
    </row>
    <row r="1573" spans="1:6" s="4" customFormat="1" ht="26" x14ac:dyDescent="0.3">
      <c r="A1573" s="525" t="s">
        <v>910</v>
      </c>
      <c r="B1573" s="519" t="s">
        <v>172</v>
      </c>
      <c r="C1573" s="519">
        <v>2023</v>
      </c>
      <c r="D1573" s="519">
        <v>2022</v>
      </c>
      <c r="E1573" s="519">
        <v>2021</v>
      </c>
      <c r="F1573" s="538" t="s">
        <v>99</v>
      </c>
    </row>
    <row r="1574" spans="1:6" s="4" customFormat="1" x14ac:dyDescent="0.3">
      <c r="A1574" s="11" t="s">
        <v>813</v>
      </c>
      <c r="B1574" s="29" t="s">
        <v>167</v>
      </c>
      <c r="C1574" s="35">
        <v>41</v>
      </c>
      <c r="D1574" s="35">
        <v>33</v>
      </c>
      <c r="E1574" s="35">
        <v>39</v>
      </c>
      <c r="F1574" s="169"/>
    </row>
    <row r="1575" spans="1:6" s="4" customFormat="1" x14ac:dyDescent="0.3">
      <c r="A1575" s="17" t="s">
        <v>911</v>
      </c>
      <c r="B1575" s="29" t="s">
        <v>919</v>
      </c>
      <c r="C1575" s="35">
        <v>1195</v>
      </c>
      <c r="D1575" s="35">
        <v>1165</v>
      </c>
      <c r="E1575" s="35">
        <v>1245</v>
      </c>
      <c r="F1575" s="169"/>
    </row>
    <row r="1576" spans="1:6" s="68" customFormat="1" ht="12.75" customHeight="1" x14ac:dyDescent="0.3">
      <c r="A1576" s="17" t="s">
        <v>912</v>
      </c>
      <c r="B1576" s="29" t="s">
        <v>167</v>
      </c>
      <c r="C1576" s="35">
        <v>6</v>
      </c>
      <c r="D1576" s="35">
        <v>8</v>
      </c>
      <c r="E1576" s="35">
        <v>7</v>
      </c>
      <c r="F1576" s="169"/>
    </row>
    <row r="1577" spans="1:6" s="68" customFormat="1" ht="12.75" customHeight="1" x14ac:dyDescent="0.3">
      <c r="A1577" s="17" t="s">
        <v>913</v>
      </c>
      <c r="B1577" s="29" t="s">
        <v>167</v>
      </c>
      <c r="C1577" s="35">
        <v>3</v>
      </c>
      <c r="D1577" s="35">
        <v>3</v>
      </c>
      <c r="E1577" s="35">
        <v>4</v>
      </c>
      <c r="F1577" s="169"/>
    </row>
    <row r="1578" spans="1:6" s="68" customFormat="1" ht="12.75" customHeight="1" x14ac:dyDescent="0.3">
      <c r="A1578" s="17" t="s">
        <v>914</v>
      </c>
      <c r="B1578" s="29" t="s">
        <v>167</v>
      </c>
      <c r="C1578" s="35">
        <v>9</v>
      </c>
      <c r="D1578" s="35">
        <v>2</v>
      </c>
      <c r="E1578" s="35">
        <v>3</v>
      </c>
      <c r="F1578" s="169"/>
    </row>
    <row r="1579" spans="1:6" s="68" customFormat="1" ht="12.75" customHeight="1" x14ac:dyDescent="0.3">
      <c r="A1579" s="17" t="s">
        <v>915</v>
      </c>
      <c r="B1579" s="29" t="s">
        <v>167</v>
      </c>
      <c r="C1579" s="35">
        <v>5</v>
      </c>
      <c r="D1579" s="35">
        <v>9</v>
      </c>
      <c r="E1579" s="35">
        <v>9</v>
      </c>
      <c r="F1579" s="169"/>
    </row>
    <row r="1580" spans="1:6" s="68" customFormat="1" ht="12.75" customHeight="1" x14ac:dyDescent="0.3">
      <c r="A1580" s="17" t="s">
        <v>916</v>
      </c>
      <c r="B1580" s="29" t="s">
        <v>167</v>
      </c>
      <c r="C1580" s="35">
        <v>7</v>
      </c>
      <c r="D1580" s="35">
        <v>2</v>
      </c>
      <c r="E1580" s="35">
        <v>9</v>
      </c>
      <c r="F1580" s="169"/>
    </row>
    <row r="1581" spans="1:6" s="68" customFormat="1" ht="12.75" customHeight="1" x14ac:dyDescent="0.3">
      <c r="A1581" s="18" t="s">
        <v>917</v>
      </c>
      <c r="B1581" s="29" t="s">
        <v>167</v>
      </c>
      <c r="C1581" s="61">
        <v>4</v>
      </c>
      <c r="D1581" s="61">
        <v>0</v>
      </c>
      <c r="E1581" s="61">
        <v>0</v>
      </c>
      <c r="F1581" s="169"/>
    </row>
    <row r="1582" spans="1:6" s="68" customFormat="1" ht="12.75" customHeight="1" x14ac:dyDescent="0.3">
      <c r="A1582" s="22" t="s">
        <v>918</v>
      </c>
      <c r="B1582" s="30" t="s">
        <v>167</v>
      </c>
      <c r="C1582" s="56">
        <v>7</v>
      </c>
      <c r="D1582" s="56">
        <v>9</v>
      </c>
      <c r="E1582" s="56">
        <v>7</v>
      </c>
      <c r="F1582" s="169"/>
    </row>
    <row r="1583" spans="1:6" s="68" customFormat="1" ht="12.75" customHeight="1" x14ac:dyDescent="0.3">
      <c r="A1583" s="25"/>
      <c r="B1583" s="69"/>
      <c r="C1583" s="69"/>
      <c r="D1583" s="70"/>
      <c r="E1583" s="70"/>
      <c r="F1583" s="67"/>
    </row>
    <row r="1584" spans="1:6" s="68" customFormat="1" ht="12.75" customHeight="1" x14ac:dyDescent="0.3">
      <c r="A1584" s="25"/>
      <c r="B1584" s="69"/>
      <c r="C1584" s="69"/>
      <c r="D1584" s="70"/>
      <c r="E1584" s="70"/>
      <c r="F1584" s="67"/>
    </row>
    <row r="1585" spans="1:6" s="68" customFormat="1" ht="12.75" customHeight="1" x14ac:dyDescent="0.3">
      <c r="A1585" s="25"/>
      <c r="B1585" s="69"/>
      <c r="C1585" s="69"/>
      <c r="D1585" s="70"/>
      <c r="E1585" s="70"/>
      <c r="F1585" s="10" t="s">
        <v>0</v>
      </c>
    </row>
    <row r="1586" spans="1:6" s="16" customFormat="1" ht="26" x14ac:dyDescent="0.3">
      <c r="A1586" s="518" t="s">
        <v>920</v>
      </c>
      <c r="B1586" s="519" t="s">
        <v>172</v>
      </c>
      <c r="C1586" s="519">
        <v>2023</v>
      </c>
      <c r="D1586" s="519">
        <v>2022</v>
      </c>
      <c r="E1586" s="519">
        <v>2021</v>
      </c>
      <c r="F1586" s="538" t="s">
        <v>99</v>
      </c>
    </row>
    <row r="1587" spans="1:6" s="16" customFormat="1" x14ac:dyDescent="0.35">
      <c r="A1587" s="386" t="s">
        <v>921</v>
      </c>
      <c r="B1587" s="387" t="s">
        <v>167</v>
      </c>
      <c r="C1587" s="388">
        <f>SUM(C1588:C1598)</f>
        <v>776</v>
      </c>
      <c r="D1587" s="388">
        <f>SUM(D1588:D1598)</f>
        <v>656</v>
      </c>
      <c r="E1587" s="388">
        <v>568</v>
      </c>
      <c r="F1587" s="59"/>
    </row>
    <row r="1588" spans="1:6" s="68" customFormat="1" ht="12.75" customHeight="1" x14ac:dyDescent="0.3">
      <c r="A1588" s="11" t="s">
        <v>922</v>
      </c>
      <c r="B1588" s="29" t="s">
        <v>167</v>
      </c>
      <c r="C1588" s="396">
        <v>188</v>
      </c>
      <c r="D1588" s="29">
        <v>149</v>
      </c>
      <c r="E1588" s="29">
        <v>138</v>
      </c>
      <c r="F1588" s="59"/>
    </row>
    <row r="1589" spans="1:6" s="68" customFormat="1" ht="12.75" customHeight="1" x14ac:dyDescent="0.3">
      <c r="A1589" s="17" t="s">
        <v>923</v>
      </c>
      <c r="B1589" s="29" t="s">
        <v>167</v>
      </c>
      <c r="C1589" s="396">
        <v>162</v>
      </c>
      <c r="D1589" s="29">
        <v>127</v>
      </c>
      <c r="E1589" s="29">
        <v>92</v>
      </c>
      <c r="F1589" s="59"/>
    </row>
    <row r="1590" spans="1:6" s="68" customFormat="1" ht="12.75" customHeight="1" x14ac:dyDescent="0.3">
      <c r="A1590" s="17" t="s">
        <v>924</v>
      </c>
      <c r="B1590" s="29" t="s">
        <v>167</v>
      </c>
      <c r="C1590" s="396">
        <v>176</v>
      </c>
      <c r="D1590" s="29">
        <v>197</v>
      </c>
      <c r="E1590" s="29">
        <v>150</v>
      </c>
      <c r="F1590" s="59"/>
    </row>
    <row r="1591" spans="1:6" s="68" customFormat="1" ht="12.75" customHeight="1" x14ac:dyDescent="0.3">
      <c r="A1591" s="17" t="s">
        <v>925</v>
      </c>
      <c r="B1591" s="29" t="s">
        <v>167</v>
      </c>
      <c r="C1591" s="396">
        <v>91</v>
      </c>
      <c r="D1591" s="29">
        <v>87</v>
      </c>
      <c r="E1591" s="29">
        <v>41</v>
      </c>
      <c r="F1591" s="59"/>
    </row>
    <row r="1592" spans="1:6" s="68" customFormat="1" ht="12.75" customHeight="1" x14ac:dyDescent="0.3">
      <c r="A1592" s="17" t="s">
        <v>926</v>
      </c>
      <c r="B1592" s="29" t="s">
        <v>167</v>
      </c>
      <c r="C1592" s="396">
        <v>11</v>
      </c>
      <c r="D1592" s="29">
        <v>3</v>
      </c>
      <c r="E1592" s="29">
        <v>5</v>
      </c>
      <c r="F1592" s="59"/>
    </row>
    <row r="1593" spans="1:6" s="68" customFormat="1" ht="12.75" customHeight="1" x14ac:dyDescent="0.3">
      <c r="A1593" s="17" t="s">
        <v>927</v>
      </c>
      <c r="B1593" s="29" t="s">
        <v>167</v>
      </c>
      <c r="C1593" s="396">
        <v>71</v>
      </c>
      <c r="D1593" s="29">
        <v>46</v>
      </c>
      <c r="E1593" s="29">
        <v>44</v>
      </c>
      <c r="F1593" s="59"/>
    </row>
    <row r="1594" spans="1:6" s="68" customFormat="1" ht="12.75" customHeight="1" x14ac:dyDescent="0.3">
      <c r="A1594" s="17" t="s">
        <v>928</v>
      </c>
      <c r="B1594" s="29" t="s">
        <v>167</v>
      </c>
      <c r="C1594" s="396">
        <v>26</v>
      </c>
      <c r="D1594" s="29">
        <v>24</v>
      </c>
      <c r="E1594" s="29">
        <v>9</v>
      </c>
      <c r="F1594" s="59"/>
    </row>
    <row r="1595" spans="1:6" s="68" customFormat="1" ht="12.75" customHeight="1" x14ac:dyDescent="0.3">
      <c r="A1595" s="17" t="s">
        <v>929</v>
      </c>
      <c r="B1595" s="29" t="s">
        <v>167</v>
      </c>
      <c r="C1595" s="396">
        <v>8</v>
      </c>
      <c r="D1595" s="29">
        <v>11</v>
      </c>
      <c r="E1595" s="29">
        <v>44</v>
      </c>
      <c r="F1595" s="59"/>
    </row>
    <row r="1596" spans="1:6" s="68" customFormat="1" ht="12.75" customHeight="1" x14ac:dyDescent="0.3">
      <c r="A1596" s="11" t="s">
        <v>930</v>
      </c>
      <c r="B1596" s="29" t="s">
        <v>167</v>
      </c>
      <c r="C1596" s="396">
        <v>28</v>
      </c>
      <c r="D1596" s="29">
        <v>3</v>
      </c>
      <c r="E1596" s="29">
        <v>25</v>
      </c>
      <c r="F1596" s="59"/>
    </row>
    <row r="1597" spans="1:6" s="68" customFormat="1" ht="12.75" customHeight="1" x14ac:dyDescent="0.3">
      <c r="A1597" s="17" t="s">
        <v>931</v>
      </c>
      <c r="B1597" s="29" t="s">
        <v>167</v>
      </c>
      <c r="C1597" s="396">
        <v>2</v>
      </c>
      <c r="D1597" s="29">
        <v>3</v>
      </c>
      <c r="E1597" s="29">
        <v>9</v>
      </c>
      <c r="F1597" s="59"/>
    </row>
    <row r="1598" spans="1:6" s="68" customFormat="1" ht="12.75" customHeight="1" x14ac:dyDescent="0.3">
      <c r="A1598" s="22" t="s">
        <v>932</v>
      </c>
      <c r="B1598" s="30" t="s">
        <v>167</v>
      </c>
      <c r="C1598" s="398">
        <v>13</v>
      </c>
      <c r="D1598" s="30">
        <v>6</v>
      </c>
      <c r="E1598" s="30">
        <v>11</v>
      </c>
      <c r="F1598" s="59"/>
    </row>
    <row r="1599" spans="1:6" s="68" customFormat="1" ht="15" x14ac:dyDescent="0.3">
      <c r="A1599" s="389" t="s">
        <v>933</v>
      </c>
      <c r="B1599" s="332"/>
      <c r="C1599" s="333"/>
      <c r="D1599" s="333"/>
      <c r="E1599" s="333"/>
      <c r="F1599" s="334"/>
    </row>
    <row r="1600" spans="1:6" s="68" customFormat="1" ht="18" customHeight="1" x14ac:dyDescent="0.3">
      <c r="A1600" s="718"/>
      <c r="B1600" s="718"/>
      <c r="C1600" s="718"/>
      <c r="D1600" s="718"/>
      <c r="E1600" s="718"/>
      <c r="F1600" s="718"/>
    </row>
    <row r="1601" spans="1:9" s="68" customFormat="1" ht="17.25" customHeight="1" x14ac:dyDescent="0.3">
      <c r="A1601" s="39"/>
      <c r="B1601" s="69"/>
      <c r="C1601" s="70"/>
      <c r="D1601" s="70"/>
      <c r="E1601" s="70"/>
      <c r="F1601" s="67"/>
    </row>
    <row r="1602" spans="1:9" s="68" customFormat="1" ht="17.25" customHeight="1" x14ac:dyDescent="0.3">
      <c r="A1602" s="39"/>
      <c r="B1602" s="69"/>
      <c r="C1602" s="70"/>
      <c r="D1602" s="70"/>
      <c r="E1602" s="70"/>
      <c r="F1602" s="67"/>
    </row>
    <row r="1603" spans="1:9" s="68" customFormat="1" ht="12.75" customHeight="1" x14ac:dyDescent="0.3">
      <c r="A1603" s="25"/>
      <c r="B1603" s="69"/>
      <c r="C1603" s="70"/>
      <c r="D1603" s="70"/>
      <c r="E1603" s="70"/>
      <c r="F1603" s="10" t="s">
        <v>0</v>
      </c>
    </row>
    <row r="1604" spans="1:9" s="16" customFormat="1" ht="26" x14ac:dyDescent="0.3">
      <c r="A1604" s="518" t="s">
        <v>934</v>
      </c>
      <c r="B1604" s="519"/>
      <c r="C1604" s="522"/>
      <c r="D1604" s="522"/>
      <c r="E1604" s="522"/>
      <c r="F1604" s="538" t="s">
        <v>99</v>
      </c>
    </row>
    <row r="1605" spans="1:9" s="68" customFormat="1" ht="27.65" customHeight="1" x14ac:dyDescent="0.3">
      <c r="A1605" s="717" t="s">
        <v>935</v>
      </c>
      <c r="B1605" s="717"/>
      <c r="C1605" s="717"/>
      <c r="D1605" s="717"/>
      <c r="E1605" s="717"/>
      <c r="F1605" s="45"/>
    </row>
    <row r="1606" spans="1:9" s="4" customFormat="1" x14ac:dyDescent="0.3">
      <c r="A1606" s="1"/>
      <c r="B1606" s="1"/>
      <c r="C1606" s="3"/>
      <c r="D1606" s="3"/>
      <c r="E1606" s="3"/>
      <c r="F1606" s="1"/>
    </row>
    <row r="1607" spans="1:9" s="4" customFormat="1" x14ac:dyDescent="0.3">
      <c r="A1607" s="1"/>
      <c r="B1607" s="1"/>
      <c r="C1607" s="3"/>
      <c r="D1607" s="3"/>
      <c r="E1607" s="3"/>
      <c r="F1607" s="1"/>
    </row>
    <row r="1608" spans="1:9" s="4" customFormat="1" x14ac:dyDescent="0.3">
      <c r="B1608" s="1"/>
      <c r="C1608" s="3"/>
      <c r="D1608" s="3"/>
      <c r="E1608" s="3"/>
      <c r="F1608" s="1"/>
      <c r="I1608" s="185"/>
    </row>
    <row r="1609" spans="1:9" s="4" customFormat="1" x14ac:dyDescent="0.3">
      <c r="A1609" s="9" t="s">
        <v>936</v>
      </c>
      <c r="B1609" s="1"/>
      <c r="C1609" s="1"/>
      <c r="D1609" s="3"/>
      <c r="E1609" s="3"/>
      <c r="F1609" s="10" t="s">
        <v>0</v>
      </c>
      <c r="I1609" s="185"/>
    </row>
    <row r="1610" spans="1:9" s="4" customFormat="1" x14ac:dyDescent="0.3">
      <c r="A1610" s="523" t="s">
        <v>937</v>
      </c>
      <c r="B1610" s="519" t="s">
        <v>172</v>
      </c>
      <c r="C1610" s="524">
        <v>2023</v>
      </c>
      <c r="D1610" s="524">
        <v>2022</v>
      </c>
      <c r="E1610" s="524">
        <v>2021</v>
      </c>
      <c r="F1610" s="560" t="s">
        <v>100</v>
      </c>
      <c r="I1610" s="185"/>
    </row>
    <row r="1611" spans="1:9" s="4" customFormat="1" x14ac:dyDescent="0.3">
      <c r="A1611" s="335" t="s">
        <v>938</v>
      </c>
      <c r="B1611" s="231" t="s">
        <v>219</v>
      </c>
      <c r="C1611" s="233">
        <v>1738</v>
      </c>
      <c r="D1611" s="233">
        <v>1787</v>
      </c>
      <c r="E1611" s="233">
        <v>1656</v>
      </c>
      <c r="F1611" s="234"/>
    </row>
    <row r="1612" spans="1:9" s="4" customFormat="1" x14ac:dyDescent="0.3">
      <c r="A1612" s="290" t="s">
        <v>939</v>
      </c>
      <c r="B1612" s="336" t="s">
        <v>219</v>
      </c>
      <c r="C1612" s="236">
        <v>2333</v>
      </c>
      <c r="D1612" s="236">
        <v>2561</v>
      </c>
      <c r="E1612" s="236">
        <v>2603</v>
      </c>
      <c r="F1612" s="234"/>
    </row>
    <row r="1613" spans="1:9" s="4" customFormat="1" x14ac:dyDescent="0.3">
      <c r="A1613" s="291" t="s">
        <v>940</v>
      </c>
      <c r="B1613" s="337" t="s">
        <v>29</v>
      </c>
      <c r="C1613" s="338">
        <v>60039254.759999998</v>
      </c>
      <c r="D1613" s="338">
        <v>57847263</v>
      </c>
      <c r="E1613" s="338">
        <v>50752546</v>
      </c>
      <c r="F1613" s="234"/>
    </row>
    <row r="1614" spans="1:9" s="4" customFormat="1" ht="37.4" customHeight="1" x14ac:dyDescent="0.3">
      <c r="A1614" s="669" t="s">
        <v>941</v>
      </c>
      <c r="B1614" s="669"/>
      <c r="C1614" s="669"/>
      <c r="D1614" s="669"/>
      <c r="E1614" s="669"/>
      <c r="F1614" s="669"/>
    </row>
    <row r="1615" spans="1:9" s="4" customFormat="1" ht="37.4" customHeight="1" x14ac:dyDescent="0.3">
      <c r="A1615" s="348"/>
      <c r="B1615" s="348"/>
      <c r="C1615" s="348"/>
      <c r="D1615" s="348"/>
      <c r="E1615" s="348"/>
      <c r="F1615" s="348"/>
    </row>
    <row r="1616" spans="1:9" s="4" customFormat="1" x14ac:dyDescent="0.3">
      <c r="A1616" s="523" t="s">
        <v>101</v>
      </c>
      <c r="B1616" s="519" t="s">
        <v>143</v>
      </c>
      <c r="C1616" s="648">
        <v>2023</v>
      </c>
      <c r="D1616" s="648">
        <v>2022</v>
      </c>
      <c r="E1616" s="648">
        <v>2021</v>
      </c>
      <c r="F1616" s="348"/>
    </row>
    <row r="1617" spans="1:6" s="4" customFormat="1" x14ac:dyDescent="0.3">
      <c r="A1617" s="649" t="s">
        <v>942</v>
      </c>
      <c r="B1617" s="281" t="s">
        <v>4</v>
      </c>
      <c r="C1617" s="650">
        <v>100</v>
      </c>
      <c r="D1617" s="650">
        <v>100</v>
      </c>
      <c r="E1617" s="590" t="s">
        <v>80</v>
      </c>
      <c r="F1617" s="348"/>
    </row>
    <row r="1618" spans="1:6" s="4" customFormat="1" ht="26" x14ac:dyDescent="0.3">
      <c r="A1618" s="649" t="s">
        <v>943</v>
      </c>
      <c r="B1618" s="281" t="s">
        <v>4</v>
      </c>
      <c r="C1618" s="235">
        <v>100</v>
      </c>
      <c r="D1618" s="650">
        <v>100</v>
      </c>
      <c r="E1618" s="590" t="s">
        <v>80</v>
      </c>
      <c r="F1618" s="348"/>
    </row>
    <row r="1619" spans="1:6" s="4" customFormat="1" ht="26" x14ac:dyDescent="0.3">
      <c r="A1619" s="649" t="s">
        <v>950</v>
      </c>
      <c r="B1619" s="281" t="s">
        <v>4</v>
      </c>
      <c r="C1619" s="235">
        <v>100</v>
      </c>
      <c r="D1619" s="650">
        <v>100</v>
      </c>
      <c r="E1619" s="590" t="s">
        <v>80</v>
      </c>
      <c r="F1619" s="348"/>
    </row>
    <row r="1620" spans="1:6" s="4" customFormat="1" ht="26" x14ac:dyDescent="0.3">
      <c r="A1620" s="649" t="s">
        <v>951</v>
      </c>
      <c r="B1620" s="281" t="s">
        <v>4</v>
      </c>
      <c r="C1620" s="235">
        <v>18</v>
      </c>
      <c r="D1620" s="650">
        <v>17</v>
      </c>
      <c r="E1620" s="590" t="s">
        <v>80</v>
      </c>
      <c r="F1620" s="348"/>
    </row>
    <row r="1621" spans="1:6" s="4" customFormat="1" ht="26" x14ac:dyDescent="0.3">
      <c r="A1621" s="649" t="s">
        <v>952</v>
      </c>
      <c r="B1621" s="281" t="s">
        <v>4</v>
      </c>
      <c r="C1621" s="235">
        <v>92</v>
      </c>
      <c r="D1621" s="650">
        <v>87</v>
      </c>
      <c r="E1621" s="590" t="s">
        <v>80</v>
      </c>
      <c r="F1621" s="348"/>
    </row>
    <row r="1622" spans="1:6" s="4" customFormat="1" ht="26" x14ac:dyDescent="0.3">
      <c r="A1622" s="649" t="s">
        <v>953</v>
      </c>
      <c r="B1622" s="281" t="s">
        <v>4</v>
      </c>
      <c r="C1622" s="235">
        <v>14</v>
      </c>
      <c r="D1622" s="650">
        <v>3.4</v>
      </c>
      <c r="E1622" s="590" t="s">
        <v>80</v>
      </c>
      <c r="F1622" s="348"/>
    </row>
    <row r="1623" spans="1:6" s="4" customFormat="1" ht="26" x14ac:dyDescent="0.3">
      <c r="A1623" s="649" t="s">
        <v>959</v>
      </c>
      <c r="B1623" s="281" t="s">
        <v>4</v>
      </c>
      <c r="C1623" s="235">
        <v>0</v>
      </c>
      <c r="D1623" s="650">
        <v>0</v>
      </c>
      <c r="E1623" s="590" t="s">
        <v>80</v>
      </c>
      <c r="F1623" s="348"/>
    </row>
    <row r="1624" spans="1:6" s="4" customFormat="1" x14ac:dyDescent="0.3">
      <c r="A1624" s="649" t="s">
        <v>945</v>
      </c>
      <c r="B1624" s="281" t="s">
        <v>944</v>
      </c>
      <c r="C1624" s="235">
        <v>75</v>
      </c>
      <c r="D1624" s="650">
        <v>37.200000000000003</v>
      </c>
      <c r="E1624" s="590" t="s">
        <v>80</v>
      </c>
      <c r="F1624" s="348"/>
    </row>
    <row r="1625" spans="1:6" s="4" customFormat="1" ht="26" x14ac:dyDescent="0.3">
      <c r="A1625" s="649" t="s">
        <v>946</v>
      </c>
      <c r="B1625" s="281" t="s">
        <v>4</v>
      </c>
      <c r="C1625" s="235">
        <v>2.75</v>
      </c>
      <c r="D1625" s="650">
        <v>2.88</v>
      </c>
      <c r="E1625" s="590" t="s">
        <v>80</v>
      </c>
      <c r="F1625" s="348"/>
    </row>
    <row r="1626" spans="1:6" s="4" customFormat="1" x14ac:dyDescent="0.3">
      <c r="A1626" s="649" t="s">
        <v>954</v>
      </c>
      <c r="B1626" s="281" t="s">
        <v>4</v>
      </c>
      <c r="C1626" s="235">
        <v>0</v>
      </c>
      <c r="D1626" s="650">
        <v>0</v>
      </c>
      <c r="E1626" s="590" t="s">
        <v>80</v>
      </c>
      <c r="F1626" s="348"/>
    </row>
    <row r="1627" spans="1:6" s="4" customFormat="1" ht="15" customHeight="1" x14ac:dyDescent="0.3">
      <c r="A1627" s="649" t="s">
        <v>947</v>
      </c>
      <c r="B1627" s="281" t="s">
        <v>4</v>
      </c>
      <c r="C1627" s="235">
        <v>24.67</v>
      </c>
      <c r="D1627" s="650">
        <v>23</v>
      </c>
      <c r="E1627" s="590" t="s">
        <v>80</v>
      </c>
      <c r="F1627" s="348"/>
    </row>
    <row r="1628" spans="1:6" s="4" customFormat="1" ht="15" customHeight="1" x14ac:dyDescent="0.3">
      <c r="A1628" s="649" t="s">
        <v>948</v>
      </c>
      <c r="B1628" s="281" t="s">
        <v>4</v>
      </c>
      <c r="C1628" s="235">
        <v>31</v>
      </c>
      <c r="D1628" s="650">
        <v>29</v>
      </c>
      <c r="E1628" s="590" t="s">
        <v>80</v>
      </c>
      <c r="F1628" s="348"/>
    </row>
    <row r="1629" spans="1:6" s="4" customFormat="1" ht="13.5" customHeight="1" x14ac:dyDescent="0.3">
      <c r="A1629" s="649" t="s">
        <v>955</v>
      </c>
      <c r="B1629" s="281" t="s">
        <v>4</v>
      </c>
      <c r="C1629" s="235">
        <v>6</v>
      </c>
      <c r="D1629" s="650">
        <v>6</v>
      </c>
      <c r="E1629" s="590" t="s">
        <v>80</v>
      </c>
      <c r="F1629" s="348"/>
    </row>
    <row r="1630" spans="1:6" s="4" customFormat="1" x14ac:dyDescent="0.3">
      <c r="A1630" s="649" t="s">
        <v>949</v>
      </c>
      <c r="B1630" s="281" t="s">
        <v>4</v>
      </c>
      <c r="C1630" s="235">
        <v>63</v>
      </c>
      <c r="D1630" s="650">
        <v>47</v>
      </c>
      <c r="E1630" s="590" t="s">
        <v>80</v>
      </c>
      <c r="F1630" s="348"/>
    </row>
    <row r="1631" spans="1:6" s="4" customFormat="1" x14ac:dyDescent="0.3">
      <c r="A1631" s="649" t="s">
        <v>956</v>
      </c>
      <c r="B1631" s="281" t="s">
        <v>4</v>
      </c>
      <c r="C1631" s="235">
        <v>1</v>
      </c>
      <c r="D1631" s="650">
        <v>0</v>
      </c>
      <c r="E1631" s="590" t="s">
        <v>80</v>
      </c>
      <c r="F1631" s="348"/>
    </row>
    <row r="1632" spans="1:6" s="4" customFormat="1" x14ac:dyDescent="0.3">
      <c r="A1632" s="649" t="s">
        <v>960</v>
      </c>
      <c r="B1632" s="281" t="s">
        <v>10</v>
      </c>
      <c r="C1632" s="235">
        <v>53</v>
      </c>
      <c r="D1632" s="650">
        <v>84</v>
      </c>
      <c r="E1632" s="590" t="s">
        <v>80</v>
      </c>
      <c r="F1632" s="348"/>
    </row>
    <row r="1633" spans="1:6" s="4" customFormat="1" x14ac:dyDescent="0.3">
      <c r="A1633" s="649" t="s">
        <v>957</v>
      </c>
      <c r="B1633" s="281" t="s">
        <v>10</v>
      </c>
      <c r="C1633" s="235">
        <v>0</v>
      </c>
      <c r="D1633" s="650">
        <v>0</v>
      </c>
      <c r="E1633" s="590" t="s">
        <v>80</v>
      </c>
      <c r="F1633" s="348"/>
    </row>
    <row r="1634" spans="1:6" s="4" customFormat="1" x14ac:dyDescent="0.3">
      <c r="A1634" s="649" t="s">
        <v>958</v>
      </c>
      <c r="B1634" s="281" t="s">
        <v>10</v>
      </c>
      <c r="C1634" s="235">
        <v>0</v>
      </c>
      <c r="D1634" s="650">
        <v>0</v>
      </c>
      <c r="E1634" s="590" t="s">
        <v>80</v>
      </c>
      <c r="F1634" s="348"/>
    </row>
    <row r="1635" spans="1:6" s="4" customFormat="1" ht="26" x14ac:dyDescent="0.3">
      <c r="A1635" s="649" t="s">
        <v>961</v>
      </c>
      <c r="B1635" s="281" t="s">
        <v>4</v>
      </c>
      <c r="C1635" s="235">
        <v>53</v>
      </c>
      <c r="D1635" s="650">
        <v>60</v>
      </c>
      <c r="E1635" s="590" t="s">
        <v>80</v>
      </c>
      <c r="F1635" s="348"/>
    </row>
    <row r="1636" spans="1:6" s="4" customFormat="1" ht="15" x14ac:dyDescent="0.3">
      <c r="A1636" s="649" t="s">
        <v>963</v>
      </c>
      <c r="B1636" s="281" t="s">
        <v>4</v>
      </c>
      <c r="C1636" s="652" t="s">
        <v>102</v>
      </c>
      <c r="D1636" s="650">
        <v>0</v>
      </c>
      <c r="E1636" s="590" t="s">
        <v>80</v>
      </c>
      <c r="F1636" s="348"/>
    </row>
    <row r="1637" spans="1:6" s="4" customFormat="1" ht="15" x14ac:dyDescent="0.3">
      <c r="A1637" s="649" t="s">
        <v>962</v>
      </c>
      <c r="B1637" s="281" t="s">
        <v>4</v>
      </c>
      <c r="C1637" s="652" t="s">
        <v>103</v>
      </c>
      <c r="D1637" s="652" t="s">
        <v>103</v>
      </c>
      <c r="E1637" s="590" t="s">
        <v>80</v>
      </c>
      <c r="F1637" s="348"/>
    </row>
    <row r="1638" spans="1:6" s="4" customFormat="1" x14ac:dyDescent="0.3">
      <c r="A1638" s="649" t="s">
        <v>964</v>
      </c>
      <c r="B1638" s="281" t="s">
        <v>4</v>
      </c>
      <c r="C1638" s="235">
        <v>100</v>
      </c>
      <c r="D1638" s="650">
        <v>100</v>
      </c>
      <c r="E1638" s="590" t="s">
        <v>80</v>
      </c>
      <c r="F1638" s="348"/>
    </row>
    <row r="1639" spans="1:6" s="4" customFormat="1" ht="26" x14ac:dyDescent="0.3">
      <c r="A1639" s="649" t="s">
        <v>965</v>
      </c>
      <c r="B1639" s="281" t="s">
        <v>4</v>
      </c>
      <c r="C1639" s="652" t="s">
        <v>104</v>
      </c>
      <c r="D1639" s="650">
        <v>18.18</v>
      </c>
      <c r="E1639" s="590" t="s">
        <v>80</v>
      </c>
      <c r="F1639" s="348"/>
    </row>
    <row r="1640" spans="1:6" s="4" customFormat="1" ht="15" x14ac:dyDescent="0.3">
      <c r="A1640" s="649" t="s">
        <v>966</v>
      </c>
      <c r="B1640" s="281" t="s">
        <v>4</v>
      </c>
      <c r="C1640" s="652" t="s">
        <v>105</v>
      </c>
      <c r="D1640" s="650">
        <v>93.75</v>
      </c>
      <c r="E1640" s="590" t="s">
        <v>80</v>
      </c>
      <c r="F1640" s="348"/>
    </row>
    <row r="1641" spans="1:6" s="4" customFormat="1" x14ac:dyDescent="0.3">
      <c r="A1641" s="649" t="s">
        <v>967</v>
      </c>
      <c r="B1641" s="281" t="s">
        <v>4</v>
      </c>
      <c r="C1641" s="652">
        <v>0</v>
      </c>
      <c r="D1641" s="650">
        <v>0</v>
      </c>
      <c r="E1641" s="590" t="s">
        <v>80</v>
      </c>
      <c r="F1641" s="348"/>
    </row>
    <row r="1642" spans="1:6" s="4" customFormat="1" x14ac:dyDescent="0.3">
      <c r="A1642" s="649" t="s">
        <v>968</v>
      </c>
      <c r="B1642" s="281" t="s">
        <v>4</v>
      </c>
      <c r="C1642" s="650">
        <v>100</v>
      </c>
      <c r="D1642" s="650">
        <v>100</v>
      </c>
      <c r="E1642" s="590" t="s">
        <v>80</v>
      </c>
      <c r="F1642" s="348"/>
    </row>
    <row r="1643" spans="1:6" s="4" customFormat="1" x14ac:dyDescent="0.3">
      <c r="A1643" s="649" t="s">
        <v>969</v>
      </c>
      <c r="B1643" s="281" t="s">
        <v>4</v>
      </c>
      <c r="C1643" s="650">
        <v>100</v>
      </c>
      <c r="D1643" s="650">
        <v>100</v>
      </c>
      <c r="E1643" s="590" t="s">
        <v>80</v>
      </c>
      <c r="F1643" s="348"/>
    </row>
    <row r="1644" spans="1:6" s="4" customFormat="1" x14ac:dyDescent="0.3">
      <c r="A1644" s="649" t="s">
        <v>970</v>
      </c>
      <c r="B1644" s="281" t="s">
        <v>106</v>
      </c>
      <c r="C1644" s="651">
        <v>2110508677.0699999</v>
      </c>
      <c r="D1644" s="651">
        <v>813431120.82299995</v>
      </c>
      <c r="E1644" s="590" t="s">
        <v>80</v>
      </c>
      <c r="F1644" s="348"/>
    </row>
    <row r="1645" spans="1:6" s="4" customFormat="1" ht="26" x14ac:dyDescent="0.3">
      <c r="A1645" s="649" t="s">
        <v>971</v>
      </c>
      <c r="B1645" s="281" t="s">
        <v>106</v>
      </c>
      <c r="C1645" s="651">
        <v>1693102211.3299999</v>
      </c>
      <c r="D1645" s="651">
        <v>153147727.31999999</v>
      </c>
      <c r="E1645" s="590" t="s">
        <v>80</v>
      </c>
      <c r="F1645" s="348"/>
    </row>
    <row r="1646" spans="1:6" s="4" customFormat="1" ht="27" customHeight="1" x14ac:dyDescent="0.3">
      <c r="A1646" s="712" t="s">
        <v>972</v>
      </c>
      <c r="B1646" s="712"/>
      <c r="C1646" s="712"/>
      <c r="D1646" s="712"/>
      <c r="E1646" s="712"/>
      <c r="F1646" s="348"/>
    </row>
    <row r="1647" spans="1:6" s="4" customFormat="1" ht="31.5" customHeight="1" x14ac:dyDescent="0.3">
      <c r="A1647" s="672" t="s">
        <v>981</v>
      </c>
      <c r="B1647" s="672"/>
      <c r="C1647" s="672"/>
      <c r="D1647" s="672"/>
      <c r="E1647" s="672"/>
      <c r="F1647" s="348"/>
    </row>
    <row r="1648" spans="1:6" s="4" customFormat="1" ht="16.5" customHeight="1" x14ac:dyDescent="0.3">
      <c r="A1648" s="671" t="s">
        <v>982</v>
      </c>
      <c r="B1648" s="672"/>
      <c r="C1648" s="672"/>
      <c r="D1648" s="672"/>
      <c r="E1648" s="672"/>
      <c r="F1648" s="348"/>
    </row>
    <row r="1649" spans="1:21" x14ac:dyDescent="0.3">
      <c r="A1649" s="671" t="s">
        <v>983</v>
      </c>
      <c r="B1649" s="672"/>
      <c r="C1649" s="672"/>
      <c r="D1649" s="672"/>
      <c r="E1649" s="672"/>
    </row>
    <row r="1650" spans="1:21" x14ac:dyDescent="0.3">
      <c r="A1650" s="457"/>
      <c r="B1650" s="457"/>
      <c r="C1650" s="457"/>
      <c r="D1650" s="457"/>
      <c r="E1650" s="457"/>
    </row>
    <row r="1651" spans="1:21" x14ac:dyDescent="0.3">
      <c r="A1651" s="457"/>
      <c r="B1651" s="457"/>
      <c r="C1651" s="457"/>
      <c r="D1651" s="457"/>
      <c r="E1651" s="457"/>
    </row>
    <row r="1652" spans="1:21" x14ac:dyDescent="0.3">
      <c r="A1652" s="599" t="s">
        <v>984</v>
      </c>
      <c r="B1652" s="599"/>
      <c r="C1652" s="1"/>
      <c r="D1652" s="637"/>
      <c r="E1652" s="637"/>
      <c r="F1652" s="3"/>
      <c r="G1652" s="3"/>
      <c r="H1652" s="3"/>
      <c r="I1652" s="3"/>
      <c r="J1652" s="3"/>
      <c r="K1652" s="3"/>
      <c r="L1652" s="3"/>
      <c r="M1652" s="3"/>
      <c r="N1652" s="3"/>
      <c r="O1652" s="3"/>
      <c r="P1652" s="3"/>
      <c r="Q1652" s="3"/>
      <c r="R1652" s="3"/>
      <c r="S1652" s="3"/>
      <c r="T1652" s="3"/>
      <c r="U1652" s="600"/>
    </row>
    <row r="1653" spans="1:21" ht="15" x14ac:dyDescent="0.3">
      <c r="A1653" s="601" t="s">
        <v>138</v>
      </c>
      <c r="B1653" s="677" t="s">
        <v>985</v>
      </c>
      <c r="C1653" s="677"/>
      <c r="D1653" s="677"/>
      <c r="E1653" s="677" t="s">
        <v>1046</v>
      </c>
      <c r="F1653" s="677"/>
      <c r="G1653" s="677"/>
      <c r="H1653" s="677"/>
      <c r="I1653" s="677"/>
      <c r="J1653" s="677"/>
      <c r="K1653" s="678" t="s">
        <v>1061</v>
      </c>
      <c r="L1653" s="678"/>
      <c r="M1653" s="678"/>
      <c r="N1653" s="678"/>
      <c r="O1653" s="678"/>
      <c r="P1653" s="678"/>
      <c r="Q1653" s="694"/>
      <c r="R1653" s="695"/>
      <c r="S1653" s="695"/>
      <c r="T1653" s="695"/>
      <c r="U1653" s="695"/>
    </row>
    <row r="1654" spans="1:21" ht="104" x14ac:dyDescent="0.3">
      <c r="A1654" s="696" t="s">
        <v>986</v>
      </c>
      <c r="B1654" s="698" t="s">
        <v>987</v>
      </c>
      <c r="C1654" s="602" t="s">
        <v>988</v>
      </c>
      <c r="D1654" s="602" t="s">
        <v>989</v>
      </c>
      <c r="E1654" s="682" t="s">
        <v>990</v>
      </c>
      <c r="F1654" s="682" t="s">
        <v>991</v>
      </c>
      <c r="G1654" s="682" t="s">
        <v>992</v>
      </c>
      <c r="H1654" s="682" t="s">
        <v>993</v>
      </c>
      <c r="I1654" s="682" t="s">
        <v>994</v>
      </c>
      <c r="J1654" s="682" t="s">
        <v>995</v>
      </c>
      <c r="K1654" s="682" t="s">
        <v>990</v>
      </c>
      <c r="L1654" s="682" t="s">
        <v>991</v>
      </c>
      <c r="M1654" s="682" t="s">
        <v>992</v>
      </c>
      <c r="N1654" s="682" t="s">
        <v>993</v>
      </c>
      <c r="O1654" s="682" t="s">
        <v>994</v>
      </c>
      <c r="P1654" s="682" t="s">
        <v>995</v>
      </c>
      <c r="Q1654" s="682" t="s">
        <v>996</v>
      </c>
      <c r="R1654" s="603" t="s">
        <v>997</v>
      </c>
      <c r="S1654" s="602" t="s">
        <v>998</v>
      </c>
      <c r="T1654" s="602" t="s">
        <v>999</v>
      </c>
      <c r="U1654" s="684" t="s">
        <v>1000</v>
      </c>
    </row>
    <row r="1655" spans="1:21" x14ac:dyDescent="0.3">
      <c r="A1655" s="697"/>
      <c r="B1655" s="699"/>
      <c r="C1655" s="602" t="s">
        <v>1001</v>
      </c>
      <c r="D1655" s="602" t="s">
        <v>4</v>
      </c>
      <c r="E1655" s="683"/>
      <c r="F1655" s="683"/>
      <c r="G1655" s="683"/>
      <c r="H1655" s="683"/>
      <c r="I1655" s="683"/>
      <c r="J1655" s="683"/>
      <c r="K1655" s="683"/>
      <c r="L1655" s="683"/>
      <c r="M1655" s="683"/>
      <c r="N1655" s="683"/>
      <c r="O1655" s="683"/>
      <c r="P1655" s="683"/>
      <c r="Q1655" s="683"/>
      <c r="R1655" s="602" t="s">
        <v>4</v>
      </c>
      <c r="S1655" s="604" t="s">
        <v>107</v>
      </c>
      <c r="T1655" s="604" t="s">
        <v>108</v>
      </c>
      <c r="U1655" s="685"/>
    </row>
    <row r="1656" spans="1:21" x14ac:dyDescent="0.3">
      <c r="A1656" s="605" t="s">
        <v>1002</v>
      </c>
      <c r="B1656" s="606"/>
      <c r="C1656" s="606"/>
      <c r="D1656" s="606"/>
      <c r="E1656" s="606"/>
      <c r="F1656" s="606"/>
      <c r="G1656" s="606"/>
      <c r="H1656" s="606"/>
      <c r="I1656" s="606"/>
      <c r="J1656" s="606"/>
      <c r="K1656" s="606"/>
      <c r="L1656" s="606"/>
      <c r="M1656" s="606"/>
      <c r="N1656" s="606"/>
      <c r="O1656" s="606"/>
      <c r="P1656" s="606"/>
      <c r="Q1656" s="606"/>
      <c r="R1656" s="606"/>
      <c r="S1656" s="606"/>
      <c r="T1656" s="606"/>
      <c r="U1656" s="606"/>
    </row>
    <row r="1657" spans="1:21" x14ac:dyDescent="0.3">
      <c r="A1657" s="686" t="s">
        <v>1003</v>
      </c>
      <c r="B1657" s="687"/>
      <c r="C1657" s="687"/>
      <c r="D1657" s="687"/>
      <c r="E1657" s="687"/>
      <c r="F1657" s="687"/>
      <c r="G1657" s="687"/>
      <c r="H1657" s="687"/>
      <c r="I1657" s="687"/>
      <c r="J1657" s="687"/>
      <c r="K1657" s="687"/>
      <c r="L1657" s="687"/>
      <c r="M1657" s="687"/>
      <c r="N1657" s="687"/>
      <c r="O1657" s="687"/>
      <c r="P1657" s="687"/>
      <c r="Q1657" s="687"/>
      <c r="R1657" s="687"/>
      <c r="S1657" s="687"/>
      <c r="T1657" s="687"/>
      <c r="U1657" s="688"/>
    </row>
    <row r="1658" spans="1:21" x14ac:dyDescent="0.3">
      <c r="A1658" s="607" t="s">
        <v>1004</v>
      </c>
      <c r="B1658" s="607" t="s">
        <v>109</v>
      </c>
      <c r="C1658" s="608">
        <v>2964053</v>
      </c>
      <c r="D1658" s="609">
        <v>2.0021885354562182E-4</v>
      </c>
      <c r="E1658" s="610" t="s">
        <v>1038</v>
      </c>
      <c r="F1658" s="611"/>
      <c r="G1658" s="610" t="s">
        <v>110</v>
      </c>
      <c r="H1658" s="610" t="s">
        <v>110</v>
      </c>
      <c r="I1658" s="610" t="s">
        <v>110</v>
      </c>
      <c r="J1658" s="610" t="s">
        <v>110</v>
      </c>
      <c r="K1658" s="610" t="s">
        <v>1038</v>
      </c>
      <c r="L1658" s="610" t="s">
        <v>1038</v>
      </c>
      <c r="M1658" s="610" t="s">
        <v>1038</v>
      </c>
      <c r="N1658" s="610" t="s">
        <v>1038</v>
      </c>
      <c r="O1658" s="610" t="s">
        <v>1038</v>
      </c>
      <c r="P1658" s="610" t="s">
        <v>1038</v>
      </c>
      <c r="Q1658" s="610" t="s">
        <v>1038</v>
      </c>
      <c r="R1658" s="612">
        <v>1.4374299752191897E-4</v>
      </c>
      <c r="S1658" s="610" t="s">
        <v>107</v>
      </c>
      <c r="T1658" s="610"/>
      <c r="U1658" s="609">
        <v>0</v>
      </c>
    </row>
    <row r="1659" spans="1:21" x14ac:dyDescent="0.3">
      <c r="A1659" s="607" t="s">
        <v>1005</v>
      </c>
      <c r="B1659" s="607" t="s">
        <v>111</v>
      </c>
      <c r="C1659" s="608">
        <v>5809471092</v>
      </c>
      <c r="D1659" s="609">
        <v>0.39242403619188715</v>
      </c>
      <c r="E1659" s="610" t="s">
        <v>1038</v>
      </c>
      <c r="F1659" s="611"/>
      <c r="G1659" s="610" t="s">
        <v>110</v>
      </c>
      <c r="H1659" s="610" t="s">
        <v>110</v>
      </c>
      <c r="I1659" s="610" t="s">
        <v>110</v>
      </c>
      <c r="J1659" s="610" t="s">
        <v>110</v>
      </c>
      <c r="K1659" s="610" t="s">
        <v>1038</v>
      </c>
      <c r="L1659" s="610" t="s">
        <v>1038</v>
      </c>
      <c r="M1659" s="610" t="s">
        <v>1038</v>
      </c>
      <c r="N1659" s="610" t="s">
        <v>1038</v>
      </c>
      <c r="O1659" s="610" t="s">
        <v>1038</v>
      </c>
      <c r="P1659" s="610" t="s">
        <v>1038</v>
      </c>
      <c r="Q1659" s="610" t="s">
        <v>1038</v>
      </c>
      <c r="R1659" s="612">
        <v>0.3714641199839242</v>
      </c>
      <c r="S1659" s="610"/>
      <c r="T1659" s="610" t="s">
        <v>108</v>
      </c>
      <c r="U1659" s="609">
        <v>0.30078072725178817</v>
      </c>
    </row>
    <row r="1660" spans="1:21" x14ac:dyDescent="0.3">
      <c r="A1660" s="607" t="s">
        <v>1006</v>
      </c>
      <c r="B1660" s="607" t="s">
        <v>112</v>
      </c>
      <c r="C1660" s="608">
        <v>838645242</v>
      </c>
      <c r="D1660" s="609">
        <v>5.664965804752161E-2</v>
      </c>
      <c r="E1660" s="610" t="s">
        <v>1038</v>
      </c>
      <c r="F1660" s="611"/>
      <c r="G1660" s="610" t="s">
        <v>110</v>
      </c>
      <c r="H1660" s="610" t="s">
        <v>110</v>
      </c>
      <c r="I1660" s="610" t="s">
        <v>110</v>
      </c>
      <c r="J1660" s="610" t="s">
        <v>110</v>
      </c>
      <c r="K1660" s="610" t="s">
        <v>1038</v>
      </c>
      <c r="L1660" s="610" t="s">
        <v>1038</v>
      </c>
      <c r="M1660" s="610" t="s">
        <v>1038</v>
      </c>
      <c r="N1660" s="610" t="s">
        <v>1038</v>
      </c>
      <c r="O1660" s="610" t="s">
        <v>1038</v>
      </c>
      <c r="P1660" s="610" t="s">
        <v>1038</v>
      </c>
      <c r="Q1660" s="610" t="s">
        <v>1038</v>
      </c>
      <c r="R1660" s="612">
        <v>5.7773673568822972E-2</v>
      </c>
      <c r="S1660" s="610"/>
      <c r="T1660" s="610"/>
      <c r="U1660" s="609">
        <v>0.12084151548790401</v>
      </c>
    </row>
    <row r="1661" spans="1:21" x14ac:dyDescent="0.3">
      <c r="A1661" s="607" t="s">
        <v>1007</v>
      </c>
      <c r="B1661" s="607" t="s">
        <v>113</v>
      </c>
      <c r="C1661" s="608">
        <v>353308684</v>
      </c>
      <c r="D1661" s="609">
        <v>2.3865652759310439E-2</v>
      </c>
      <c r="E1661" s="610" t="s">
        <v>1038</v>
      </c>
      <c r="F1661" s="611"/>
      <c r="G1661" s="610" t="s">
        <v>110</v>
      </c>
      <c r="H1661" s="610" t="s">
        <v>110</v>
      </c>
      <c r="I1661" s="610" t="s">
        <v>110</v>
      </c>
      <c r="J1661" s="610" t="s">
        <v>110</v>
      </c>
      <c r="K1661" s="610" t="s">
        <v>1038</v>
      </c>
      <c r="L1661" s="610" t="s">
        <v>1038</v>
      </c>
      <c r="M1661" s="610" t="s">
        <v>1038</v>
      </c>
      <c r="N1661" s="610" t="s">
        <v>1038</v>
      </c>
      <c r="O1661" s="610" t="s">
        <v>1038</v>
      </c>
      <c r="P1661" s="610" t="s">
        <v>1038</v>
      </c>
      <c r="Q1661" s="610" t="s">
        <v>1038</v>
      </c>
      <c r="R1661" s="612">
        <v>3.7256861955963713E-2</v>
      </c>
      <c r="S1661" s="610"/>
      <c r="T1661" s="610" t="s">
        <v>108</v>
      </c>
      <c r="U1661" s="609">
        <v>0</v>
      </c>
    </row>
    <row r="1662" spans="1:21" x14ac:dyDescent="0.3">
      <c r="A1662" s="607" t="s">
        <v>1008</v>
      </c>
      <c r="B1662" s="607" t="s">
        <v>114</v>
      </c>
      <c r="C1662" s="608">
        <v>0</v>
      </c>
      <c r="D1662" s="609">
        <v>0</v>
      </c>
      <c r="E1662" s="610" t="s">
        <v>1038</v>
      </c>
      <c r="F1662" s="611"/>
      <c r="G1662" s="610" t="s">
        <v>110</v>
      </c>
      <c r="H1662" s="610" t="s">
        <v>110</v>
      </c>
      <c r="I1662" s="610" t="s">
        <v>110</v>
      </c>
      <c r="J1662" s="610" t="s">
        <v>110</v>
      </c>
      <c r="K1662" s="610" t="s">
        <v>1038</v>
      </c>
      <c r="L1662" s="610" t="s">
        <v>1038</v>
      </c>
      <c r="M1662" s="610" t="s">
        <v>1038</v>
      </c>
      <c r="N1662" s="610" t="s">
        <v>1038</v>
      </c>
      <c r="O1662" s="610" t="s">
        <v>1038</v>
      </c>
      <c r="P1662" s="610" t="s">
        <v>1038</v>
      </c>
      <c r="Q1662" s="610" t="s">
        <v>1038</v>
      </c>
      <c r="R1662" s="612">
        <v>0</v>
      </c>
      <c r="S1662" s="610"/>
      <c r="T1662" s="610"/>
      <c r="U1662" s="609">
        <v>0</v>
      </c>
    </row>
    <row r="1663" spans="1:21" x14ac:dyDescent="0.3">
      <c r="A1663" s="607" t="s">
        <v>1009</v>
      </c>
      <c r="B1663" s="607" t="s">
        <v>115</v>
      </c>
      <c r="C1663" s="608">
        <v>0</v>
      </c>
      <c r="D1663" s="609">
        <v>0</v>
      </c>
      <c r="E1663" s="610" t="s">
        <v>1038</v>
      </c>
      <c r="F1663" s="611"/>
      <c r="G1663" s="610" t="s">
        <v>110</v>
      </c>
      <c r="H1663" s="610" t="s">
        <v>110</v>
      </c>
      <c r="I1663" s="610" t="s">
        <v>110</v>
      </c>
      <c r="J1663" s="610" t="s">
        <v>110</v>
      </c>
      <c r="K1663" s="610" t="s">
        <v>1038</v>
      </c>
      <c r="L1663" s="610" t="s">
        <v>1038</v>
      </c>
      <c r="M1663" s="610" t="s">
        <v>1038</v>
      </c>
      <c r="N1663" s="610" t="s">
        <v>1038</v>
      </c>
      <c r="O1663" s="610" t="s">
        <v>1038</v>
      </c>
      <c r="P1663" s="610" t="s">
        <v>1038</v>
      </c>
      <c r="Q1663" s="610" t="s">
        <v>1038</v>
      </c>
      <c r="R1663" s="612">
        <v>0</v>
      </c>
      <c r="S1663" s="610"/>
      <c r="T1663" s="610"/>
      <c r="U1663" s="609">
        <v>0</v>
      </c>
    </row>
    <row r="1664" spans="1:21" x14ac:dyDescent="0.3">
      <c r="A1664" s="607" t="s">
        <v>1010</v>
      </c>
      <c r="B1664" s="607" t="s">
        <v>116</v>
      </c>
      <c r="C1664" s="608">
        <v>0</v>
      </c>
      <c r="D1664" s="609">
        <v>0</v>
      </c>
      <c r="E1664" s="610" t="s">
        <v>1038</v>
      </c>
      <c r="F1664" s="611"/>
      <c r="G1664" s="610" t="s">
        <v>110</v>
      </c>
      <c r="H1664" s="610" t="s">
        <v>110</v>
      </c>
      <c r="I1664" s="610" t="s">
        <v>110</v>
      </c>
      <c r="J1664" s="610" t="s">
        <v>110</v>
      </c>
      <c r="K1664" s="610" t="s">
        <v>1038</v>
      </c>
      <c r="L1664" s="610" t="s">
        <v>1038</v>
      </c>
      <c r="M1664" s="610" t="s">
        <v>1038</v>
      </c>
      <c r="N1664" s="610" t="s">
        <v>1038</v>
      </c>
      <c r="O1664" s="610" t="s">
        <v>1038</v>
      </c>
      <c r="P1664" s="610" t="s">
        <v>1038</v>
      </c>
      <c r="Q1664" s="610" t="s">
        <v>1038</v>
      </c>
      <c r="R1664" s="612">
        <v>0</v>
      </c>
      <c r="S1664" s="610"/>
      <c r="T1664" s="610"/>
      <c r="U1664" s="609">
        <v>0</v>
      </c>
    </row>
    <row r="1665" spans="1:21" x14ac:dyDescent="0.3">
      <c r="A1665" s="607" t="s">
        <v>1011</v>
      </c>
      <c r="B1665" s="607" t="s">
        <v>117</v>
      </c>
      <c r="C1665" s="608">
        <v>0</v>
      </c>
      <c r="D1665" s="609">
        <v>0</v>
      </c>
      <c r="E1665" s="610" t="s">
        <v>1038</v>
      </c>
      <c r="F1665" s="611"/>
      <c r="G1665" s="610" t="s">
        <v>110</v>
      </c>
      <c r="H1665" s="610" t="s">
        <v>110</v>
      </c>
      <c r="I1665" s="610" t="s">
        <v>110</v>
      </c>
      <c r="J1665" s="610" t="s">
        <v>110</v>
      </c>
      <c r="K1665" s="610" t="s">
        <v>1038</v>
      </c>
      <c r="L1665" s="610" t="s">
        <v>1038</v>
      </c>
      <c r="M1665" s="610" t="s">
        <v>1038</v>
      </c>
      <c r="N1665" s="610" t="s">
        <v>1038</v>
      </c>
      <c r="O1665" s="610" t="s">
        <v>1038</v>
      </c>
      <c r="P1665" s="610" t="s">
        <v>1038</v>
      </c>
      <c r="Q1665" s="610" t="s">
        <v>1038</v>
      </c>
      <c r="R1665" s="612">
        <v>0</v>
      </c>
      <c r="S1665" s="610"/>
      <c r="T1665" s="610"/>
      <c r="U1665" s="609">
        <v>0</v>
      </c>
    </row>
    <row r="1666" spans="1:21" x14ac:dyDescent="0.3">
      <c r="A1666" s="607" t="s">
        <v>1012</v>
      </c>
      <c r="B1666" s="607" t="s">
        <v>118</v>
      </c>
      <c r="C1666" s="608">
        <v>0</v>
      </c>
      <c r="D1666" s="609">
        <v>0</v>
      </c>
      <c r="E1666" s="610" t="s">
        <v>1038</v>
      </c>
      <c r="F1666" s="611"/>
      <c r="G1666" s="610" t="s">
        <v>110</v>
      </c>
      <c r="H1666" s="610" t="s">
        <v>110</v>
      </c>
      <c r="I1666" s="610" t="s">
        <v>110</v>
      </c>
      <c r="J1666" s="610" t="s">
        <v>110</v>
      </c>
      <c r="K1666" s="610" t="s">
        <v>1038</v>
      </c>
      <c r="L1666" s="610" t="s">
        <v>1038</v>
      </c>
      <c r="M1666" s="610" t="s">
        <v>1038</v>
      </c>
      <c r="N1666" s="610" t="s">
        <v>1038</v>
      </c>
      <c r="O1666" s="610" t="s">
        <v>1038</v>
      </c>
      <c r="P1666" s="610" t="s">
        <v>1038</v>
      </c>
      <c r="Q1666" s="610" t="s">
        <v>1038</v>
      </c>
      <c r="R1666" s="612">
        <v>0</v>
      </c>
      <c r="S1666" s="610"/>
      <c r="T1666" s="610"/>
      <c r="U1666" s="609">
        <v>0</v>
      </c>
    </row>
    <row r="1667" spans="1:21" x14ac:dyDescent="0.3">
      <c r="A1667" s="607" t="s">
        <v>1013</v>
      </c>
      <c r="B1667" s="607" t="s">
        <v>119</v>
      </c>
      <c r="C1667" s="608">
        <v>65207</v>
      </c>
      <c r="D1667" s="609">
        <v>0</v>
      </c>
      <c r="E1667" s="610" t="s">
        <v>1038</v>
      </c>
      <c r="F1667" s="611"/>
      <c r="G1667" s="610" t="s">
        <v>110</v>
      </c>
      <c r="H1667" s="610" t="s">
        <v>110</v>
      </c>
      <c r="I1667" s="610" t="s">
        <v>110</v>
      </c>
      <c r="J1667" s="610" t="s">
        <v>110</v>
      </c>
      <c r="K1667" s="610" t="s">
        <v>1038</v>
      </c>
      <c r="L1667" s="610" t="s">
        <v>1038</v>
      </c>
      <c r="M1667" s="610" t="s">
        <v>1038</v>
      </c>
      <c r="N1667" s="610" t="s">
        <v>1038</v>
      </c>
      <c r="O1667" s="610" t="s">
        <v>1038</v>
      </c>
      <c r="P1667" s="610" t="s">
        <v>1038</v>
      </c>
      <c r="Q1667" s="610" t="s">
        <v>1038</v>
      </c>
      <c r="R1667" s="612">
        <v>0</v>
      </c>
      <c r="S1667" s="610"/>
      <c r="T1667" s="610"/>
      <c r="U1667" s="609">
        <v>0</v>
      </c>
    </row>
    <row r="1668" spans="1:21" x14ac:dyDescent="0.3">
      <c r="A1668" s="607" t="s">
        <v>1014</v>
      </c>
      <c r="B1668" s="607" t="s">
        <v>120</v>
      </c>
      <c r="C1668" s="608">
        <v>1684572190</v>
      </c>
      <c r="D1668" s="609">
        <v>0.1137911881456362</v>
      </c>
      <c r="E1668" s="610" t="s">
        <v>1038</v>
      </c>
      <c r="F1668" s="611"/>
      <c r="G1668" s="610" t="s">
        <v>110</v>
      </c>
      <c r="H1668" s="610" t="s">
        <v>110</v>
      </c>
      <c r="I1668" s="610" t="s">
        <v>110</v>
      </c>
      <c r="J1668" s="610" t="s">
        <v>110</v>
      </c>
      <c r="K1668" s="610" t="s">
        <v>1038</v>
      </c>
      <c r="L1668" s="610" t="s">
        <v>1038</v>
      </c>
      <c r="M1668" s="610" t="s">
        <v>1038</v>
      </c>
      <c r="N1668" s="610" t="s">
        <v>1038</v>
      </c>
      <c r="O1668" s="610" t="s">
        <v>1038</v>
      </c>
      <c r="P1668" s="610" t="s">
        <v>1038</v>
      </c>
      <c r="Q1668" s="610" t="s">
        <v>1038</v>
      </c>
      <c r="R1668" s="612">
        <v>0.13493649895005608</v>
      </c>
      <c r="S1668" s="610" t="s">
        <v>107</v>
      </c>
      <c r="T1668" s="610"/>
      <c r="U1668" s="609">
        <v>1.1481995318942074E-3</v>
      </c>
    </row>
    <row r="1669" spans="1:21" x14ac:dyDescent="0.3">
      <c r="A1669" s="607" t="s">
        <v>1015</v>
      </c>
      <c r="B1669" s="607" t="s">
        <v>121</v>
      </c>
      <c r="C1669" s="608">
        <v>55340971</v>
      </c>
      <c r="D1669" s="609">
        <v>3.7382279492713202E-3</v>
      </c>
      <c r="E1669" s="610" t="s">
        <v>1038</v>
      </c>
      <c r="F1669" s="611"/>
      <c r="G1669" s="610" t="s">
        <v>110</v>
      </c>
      <c r="H1669" s="610" t="s">
        <v>110</v>
      </c>
      <c r="I1669" s="610" t="s">
        <v>110</v>
      </c>
      <c r="J1669" s="610" t="s">
        <v>110</v>
      </c>
      <c r="K1669" s="610" t="s">
        <v>1038</v>
      </c>
      <c r="L1669" s="610" t="s">
        <v>1038</v>
      </c>
      <c r="M1669" s="610" t="s">
        <v>1038</v>
      </c>
      <c r="N1669" s="610" t="s">
        <v>1038</v>
      </c>
      <c r="O1669" s="610" t="s">
        <v>1038</v>
      </c>
      <c r="P1669" s="610" t="s">
        <v>1038</v>
      </c>
      <c r="Q1669" s="610" t="s">
        <v>1038</v>
      </c>
      <c r="R1669" s="612">
        <v>3.9358106397563083E-3</v>
      </c>
      <c r="S1669" s="610"/>
      <c r="T1669" s="610"/>
      <c r="U1669" s="609">
        <v>0</v>
      </c>
    </row>
    <row r="1670" spans="1:21" x14ac:dyDescent="0.3">
      <c r="A1670" s="607" t="s">
        <v>1016</v>
      </c>
      <c r="B1670" s="607" t="s">
        <v>122</v>
      </c>
      <c r="C1670" s="608">
        <v>0</v>
      </c>
      <c r="D1670" s="609">
        <v>0</v>
      </c>
      <c r="E1670" s="610" t="s">
        <v>1038</v>
      </c>
      <c r="F1670" s="611"/>
      <c r="G1670" s="610" t="s">
        <v>110</v>
      </c>
      <c r="H1670" s="610" t="s">
        <v>110</v>
      </c>
      <c r="I1670" s="610" t="s">
        <v>110</v>
      </c>
      <c r="J1670" s="610" t="s">
        <v>110</v>
      </c>
      <c r="K1670" s="610" t="s">
        <v>1038</v>
      </c>
      <c r="L1670" s="610" t="s">
        <v>1038</v>
      </c>
      <c r="M1670" s="610" t="s">
        <v>1038</v>
      </c>
      <c r="N1670" s="610" t="s">
        <v>1038</v>
      </c>
      <c r="O1670" s="610" t="s">
        <v>1038</v>
      </c>
      <c r="P1670" s="610" t="s">
        <v>1038</v>
      </c>
      <c r="Q1670" s="610" t="s">
        <v>1038</v>
      </c>
      <c r="R1670" s="612">
        <v>0</v>
      </c>
      <c r="S1670" s="610"/>
      <c r="T1670" s="610" t="s">
        <v>108</v>
      </c>
      <c r="U1670" s="609">
        <v>0</v>
      </c>
    </row>
    <row r="1671" spans="1:21" x14ac:dyDescent="0.3">
      <c r="A1671" s="607" t="s">
        <v>1017</v>
      </c>
      <c r="B1671" s="607" t="s">
        <v>123</v>
      </c>
      <c r="C1671" s="608">
        <v>13951</v>
      </c>
      <c r="D1671" s="609">
        <v>9.4237627526058745E-7</v>
      </c>
      <c r="E1671" s="610" t="s">
        <v>1038</v>
      </c>
      <c r="F1671" s="611"/>
      <c r="G1671" s="610" t="s">
        <v>110</v>
      </c>
      <c r="H1671" s="610" t="s">
        <v>110</v>
      </c>
      <c r="I1671" s="610" t="s">
        <v>110</v>
      </c>
      <c r="J1671" s="610" t="s">
        <v>110</v>
      </c>
      <c r="K1671" s="610" t="s">
        <v>1038</v>
      </c>
      <c r="L1671" s="610" t="s">
        <v>1038</v>
      </c>
      <c r="M1671" s="610" t="s">
        <v>1038</v>
      </c>
      <c r="N1671" s="610" t="s">
        <v>1038</v>
      </c>
      <c r="O1671" s="610" t="s">
        <v>1038</v>
      </c>
      <c r="P1671" s="610" t="s">
        <v>1038</v>
      </c>
      <c r="Q1671" s="610" t="s">
        <v>1038</v>
      </c>
      <c r="R1671" s="612">
        <v>1.5377305668774848E-7</v>
      </c>
      <c r="S1671" s="610" t="s">
        <v>107</v>
      </c>
      <c r="T1671" s="610"/>
      <c r="U1671" s="609">
        <v>0</v>
      </c>
    </row>
    <row r="1672" spans="1:21" x14ac:dyDescent="0.3">
      <c r="A1672" s="607" t="s">
        <v>1018</v>
      </c>
      <c r="B1672" s="607" t="s">
        <v>124</v>
      </c>
      <c r="C1672" s="608">
        <v>0</v>
      </c>
      <c r="D1672" s="609">
        <v>0</v>
      </c>
      <c r="E1672" s="610" t="s">
        <v>1038</v>
      </c>
      <c r="F1672" s="611"/>
      <c r="G1672" s="610" t="s">
        <v>110</v>
      </c>
      <c r="H1672" s="610" t="s">
        <v>110</v>
      </c>
      <c r="I1672" s="610" t="s">
        <v>110</v>
      </c>
      <c r="J1672" s="610" t="s">
        <v>110</v>
      </c>
      <c r="K1672" s="610" t="s">
        <v>1038</v>
      </c>
      <c r="L1672" s="610" t="s">
        <v>1038</v>
      </c>
      <c r="M1672" s="610" t="s">
        <v>1038</v>
      </c>
      <c r="N1672" s="610" t="s">
        <v>1038</v>
      </c>
      <c r="O1672" s="610" t="s">
        <v>1038</v>
      </c>
      <c r="P1672" s="610" t="s">
        <v>1038</v>
      </c>
      <c r="Q1672" s="610" t="s">
        <v>1038</v>
      </c>
      <c r="R1672" s="612">
        <v>3.5682108368219353E-6</v>
      </c>
      <c r="S1672" s="610"/>
      <c r="T1672" s="610"/>
      <c r="U1672" s="609">
        <v>0</v>
      </c>
    </row>
    <row r="1673" spans="1:21" x14ac:dyDescent="0.3">
      <c r="A1673" s="607" t="s">
        <v>1019</v>
      </c>
      <c r="B1673" s="607" t="s">
        <v>125</v>
      </c>
      <c r="C1673" s="608">
        <v>133</v>
      </c>
      <c r="D1673" s="609">
        <v>8.9840186803568301E-9</v>
      </c>
      <c r="E1673" s="610" t="s">
        <v>1038</v>
      </c>
      <c r="F1673" s="611"/>
      <c r="G1673" s="610" t="s">
        <v>110</v>
      </c>
      <c r="H1673" s="610" t="s">
        <v>110</v>
      </c>
      <c r="I1673" s="610" t="s">
        <v>110</v>
      </c>
      <c r="J1673" s="610" t="s">
        <v>110</v>
      </c>
      <c r="K1673" s="610" t="s">
        <v>1038</v>
      </c>
      <c r="L1673" s="610" t="s">
        <v>1038</v>
      </c>
      <c r="M1673" s="610" t="s">
        <v>1038</v>
      </c>
      <c r="N1673" s="610" t="s">
        <v>1038</v>
      </c>
      <c r="O1673" s="610" t="s">
        <v>1038</v>
      </c>
      <c r="P1673" s="610" t="s">
        <v>1038</v>
      </c>
      <c r="Q1673" s="610" t="s">
        <v>1038</v>
      </c>
      <c r="R1673" s="612">
        <v>0</v>
      </c>
      <c r="S1673" s="610" t="s">
        <v>107</v>
      </c>
      <c r="T1673" s="610"/>
      <c r="U1673" s="609">
        <v>0</v>
      </c>
    </row>
    <row r="1674" spans="1:21" x14ac:dyDescent="0.3">
      <c r="A1674" s="607" t="s">
        <v>1020</v>
      </c>
      <c r="B1674" s="607" t="s">
        <v>126</v>
      </c>
      <c r="C1674" s="608">
        <v>0</v>
      </c>
      <c r="D1674" s="609">
        <v>0</v>
      </c>
      <c r="E1674" s="610" t="s">
        <v>1038</v>
      </c>
      <c r="F1674" s="611"/>
      <c r="G1674" s="610" t="s">
        <v>110</v>
      </c>
      <c r="H1674" s="610" t="s">
        <v>110</v>
      </c>
      <c r="I1674" s="610" t="s">
        <v>110</v>
      </c>
      <c r="J1674" s="610" t="s">
        <v>110</v>
      </c>
      <c r="K1674" s="610" t="s">
        <v>1038</v>
      </c>
      <c r="L1674" s="610" t="s">
        <v>1038</v>
      </c>
      <c r="M1674" s="610" t="s">
        <v>1038</v>
      </c>
      <c r="N1674" s="610" t="s">
        <v>1038</v>
      </c>
      <c r="O1674" s="610" t="s">
        <v>1038</v>
      </c>
      <c r="P1674" s="610" t="s">
        <v>1038</v>
      </c>
      <c r="Q1674" s="610" t="s">
        <v>1038</v>
      </c>
      <c r="R1674" s="612">
        <v>0</v>
      </c>
      <c r="S1674" s="610"/>
      <c r="T1674" s="610"/>
      <c r="U1674" s="609">
        <v>0</v>
      </c>
    </row>
    <row r="1675" spans="1:21" x14ac:dyDescent="0.3">
      <c r="A1675" s="686" t="s">
        <v>1021</v>
      </c>
      <c r="B1675" s="688"/>
      <c r="C1675" s="613">
        <v>8744381523</v>
      </c>
      <c r="D1675" s="614">
        <v>0.59067433797593316</v>
      </c>
      <c r="E1675" s="615">
        <v>0.59067433797593316</v>
      </c>
      <c r="F1675" s="616"/>
      <c r="G1675" s="616"/>
      <c r="H1675" s="616"/>
      <c r="I1675" s="616"/>
      <c r="J1675" s="616"/>
      <c r="K1675" s="610" t="s">
        <v>1038</v>
      </c>
      <c r="L1675" s="610" t="s">
        <v>1038</v>
      </c>
      <c r="M1675" s="610" t="s">
        <v>1038</v>
      </c>
      <c r="N1675" s="610" t="s">
        <v>1038</v>
      </c>
      <c r="O1675" s="610" t="s">
        <v>1038</v>
      </c>
      <c r="P1675" s="610" t="s">
        <v>1038</v>
      </c>
      <c r="Q1675" s="610" t="s">
        <v>1038</v>
      </c>
      <c r="R1675" s="614">
        <v>0.60551443007993877</v>
      </c>
      <c r="S1675" s="617"/>
      <c r="T1675" s="617"/>
      <c r="U1675" s="614">
        <v>0.21163924768519046</v>
      </c>
    </row>
    <row r="1676" spans="1:21" x14ac:dyDescent="0.3">
      <c r="A1676" s="689" t="s">
        <v>1022</v>
      </c>
      <c r="B1676" s="690"/>
      <c r="C1676" s="613">
        <v>1742942554</v>
      </c>
      <c r="D1676" s="614">
        <v>0.11773404860093867</v>
      </c>
      <c r="E1676" s="615">
        <v>0.11773404860093867</v>
      </c>
      <c r="F1676" s="616"/>
      <c r="G1676" s="616"/>
      <c r="H1676" s="616"/>
      <c r="I1676" s="616"/>
      <c r="J1676" s="616"/>
      <c r="K1676" s="610" t="s">
        <v>1038</v>
      </c>
      <c r="L1676" s="610" t="s">
        <v>1038</v>
      </c>
      <c r="M1676" s="610" t="s">
        <v>1038</v>
      </c>
      <c r="N1676" s="610" t="s">
        <v>1038</v>
      </c>
      <c r="O1676" s="610" t="s">
        <v>1038</v>
      </c>
      <c r="P1676" s="610" t="s">
        <v>1038</v>
      </c>
      <c r="Q1676" s="610" t="s">
        <v>1038</v>
      </c>
      <c r="R1676" s="614">
        <v>0.13869698135334904</v>
      </c>
      <c r="S1676" s="615" t="s">
        <v>107</v>
      </c>
      <c r="T1676" s="617"/>
      <c r="U1676" s="4"/>
    </row>
    <row r="1677" spans="1:21" x14ac:dyDescent="0.3">
      <c r="A1677" s="689" t="s">
        <v>1023</v>
      </c>
      <c r="B1677" s="690"/>
      <c r="C1677" s="613">
        <v>246649084</v>
      </c>
      <c r="D1677" s="614">
        <v>1.6660902091345121E-2</v>
      </c>
      <c r="E1677" s="615">
        <v>1.6660902091345121E-2</v>
      </c>
      <c r="F1677" s="618"/>
      <c r="G1677" s="618"/>
      <c r="H1677" s="618"/>
      <c r="I1677" s="618"/>
      <c r="J1677" s="618"/>
      <c r="K1677" s="610" t="s">
        <v>1038</v>
      </c>
      <c r="L1677" s="610" t="s">
        <v>1038</v>
      </c>
      <c r="M1677" s="610" t="s">
        <v>1038</v>
      </c>
      <c r="N1677" s="610" t="s">
        <v>1038</v>
      </c>
      <c r="O1677" s="610" t="s">
        <v>1038</v>
      </c>
      <c r="P1677" s="610" t="s">
        <v>1038</v>
      </c>
      <c r="Q1677" s="610" t="s">
        <v>1038</v>
      </c>
      <c r="R1677" s="614">
        <v>2.5574475011268635E-2</v>
      </c>
      <c r="S1677" s="617"/>
      <c r="T1677" s="615" t="s">
        <v>108</v>
      </c>
      <c r="U1677" s="4"/>
    </row>
    <row r="1678" spans="1:21" ht="13.15" customHeight="1" x14ac:dyDescent="0.3">
      <c r="A1678" s="686" t="s">
        <v>1024</v>
      </c>
      <c r="B1678" s="687"/>
      <c r="C1678" s="687"/>
      <c r="D1678" s="687"/>
      <c r="E1678" s="687"/>
      <c r="F1678" s="687"/>
      <c r="G1678" s="687"/>
      <c r="H1678" s="687"/>
      <c r="I1678" s="687"/>
      <c r="J1678" s="687"/>
      <c r="K1678" s="687"/>
      <c r="L1678" s="687"/>
      <c r="M1678" s="687"/>
      <c r="N1678" s="687"/>
      <c r="O1678" s="687"/>
      <c r="P1678" s="687"/>
      <c r="Q1678" s="687"/>
      <c r="R1678" s="687"/>
      <c r="S1678" s="687"/>
      <c r="T1678" s="687"/>
      <c r="U1678" s="4"/>
    </row>
    <row r="1679" spans="1:21" x14ac:dyDescent="0.3">
      <c r="A1679" s="619" t="s">
        <v>1025</v>
      </c>
      <c r="B1679" s="607" t="s">
        <v>109</v>
      </c>
      <c r="C1679" s="608">
        <v>0</v>
      </c>
      <c r="D1679" s="620">
        <v>0</v>
      </c>
      <c r="E1679" s="610" t="s">
        <v>127</v>
      </c>
      <c r="F1679" s="610" t="s">
        <v>110</v>
      </c>
      <c r="G1679" s="610" t="s">
        <v>110</v>
      </c>
      <c r="H1679" s="610" t="s">
        <v>110</v>
      </c>
      <c r="I1679" s="610" t="s">
        <v>110</v>
      </c>
      <c r="J1679" s="610" t="s">
        <v>110</v>
      </c>
      <c r="K1679" s="611"/>
      <c r="L1679" s="611"/>
      <c r="M1679" s="611"/>
      <c r="N1679" s="611"/>
      <c r="O1679" s="611"/>
      <c r="P1679" s="611"/>
      <c r="Q1679" s="611"/>
      <c r="R1679" s="621">
        <v>0</v>
      </c>
      <c r="S1679" s="622"/>
      <c r="T1679" s="622"/>
      <c r="U1679" s="4"/>
    </row>
    <row r="1680" spans="1:21" ht="13.15" customHeight="1" x14ac:dyDescent="0.3">
      <c r="A1680" s="619" t="s">
        <v>1026</v>
      </c>
      <c r="B1680" s="607" t="s">
        <v>128</v>
      </c>
      <c r="C1680" s="608">
        <v>23968865</v>
      </c>
      <c r="D1680" s="620">
        <v>1.6190731647139174E-3</v>
      </c>
      <c r="E1680" s="610" t="s">
        <v>110</v>
      </c>
      <c r="F1680" s="610" t="s">
        <v>110</v>
      </c>
      <c r="G1680" s="610" t="s">
        <v>110</v>
      </c>
      <c r="H1680" s="610" t="s">
        <v>110</v>
      </c>
      <c r="I1680" s="610" t="s">
        <v>127</v>
      </c>
      <c r="J1680" s="610" t="s">
        <v>110</v>
      </c>
      <c r="K1680" s="611"/>
      <c r="L1680" s="611"/>
      <c r="M1680" s="611"/>
      <c r="N1680" s="611"/>
      <c r="O1680" s="611"/>
      <c r="P1680" s="611"/>
      <c r="Q1680" s="611"/>
      <c r="R1680" s="621">
        <v>0</v>
      </c>
      <c r="S1680" s="622"/>
      <c r="T1680" s="622"/>
      <c r="U1680" s="4"/>
    </row>
    <row r="1681" spans="1:21" x14ac:dyDescent="0.3">
      <c r="A1681" s="607" t="s">
        <v>1027</v>
      </c>
      <c r="B1681" s="607" t="s">
        <v>111</v>
      </c>
      <c r="C1681" s="608">
        <v>1033369677</v>
      </c>
      <c r="D1681" s="609">
        <v>6.9803101367536119E-2</v>
      </c>
      <c r="E1681" s="610" t="s">
        <v>127</v>
      </c>
      <c r="F1681" s="610" t="s">
        <v>110</v>
      </c>
      <c r="G1681" s="610" t="s">
        <v>110</v>
      </c>
      <c r="H1681" s="610" t="s">
        <v>110</v>
      </c>
      <c r="I1681" s="610" t="s">
        <v>110</v>
      </c>
      <c r="J1681" s="610" t="s">
        <v>110</v>
      </c>
      <c r="K1681" s="622"/>
      <c r="L1681" s="622"/>
      <c r="M1681" s="622"/>
      <c r="N1681" s="622"/>
      <c r="O1681" s="622"/>
      <c r="P1681" s="622"/>
      <c r="Q1681" s="622"/>
      <c r="R1681" s="612">
        <v>7.1893265284413602E-2</v>
      </c>
      <c r="S1681" s="622"/>
      <c r="T1681" s="622"/>
      <c r="U1681" s="4"/>
    </row>
    <row r="1682" spans="1:21" x14ac:dyDescent="0.3">
      <c r="A1682" s="607" t="s">
        <v>1028</v>
      </c>
      <c r="B1682" s="607" t="s">
        <v>112</v>
      </c>
      <c r="C1682" s="608">
        <v>51521903</v>
      </c>
      <c r="D1682" s="609">
        <v>3.480253676688215E-3</v>
      </c>
      <c r="E1682" s="610" t="s">
        <v>127</v>
      </c>
      <c r="F1682" s="610" t="s">
        <v>110</v>
      </c>
      <c r="G1682" s="610" t="s">
        <v>110</v>
      </c>
      <c r="H1682" s="610" t="s">
        <v>110</v>
      </c>
      <c r="I1682" s="610" t="s">
        <v>110</v>
      </c>
      <c r="J1682" s="610" t="s">
        <v>110</v>
      </c>
      <c r="K1682" s="622"/>
      <c r="L1682" s="622"/>
      <c r="M1682" s="622"/>
      <c r="N1682" s="622"/>
      <c r="O1682" s="622"/>
      <c r="P1682" s="622"/>
      <c r="Q1682" s="622"/>
      <c r="R1682" s="612">
        <v>4.9762268160862553E-3</v>
      </c>
      <c r="S1682" s="622"/>
      <c r="T1682" s="622"/>
      <c r="U1682" s="4"/>
    </row>
    <row r="1683" spans="1:21" x14ac:dyDescent="0.3">
      <c r="A1683" s="607" t="s">
        <v>1029</v>
      </c>
      <c r="B1683" s="607" t="s">
        <v>113</v>
      </c>
      <c r="C1683" s="608">
        <v>290711298</v>
      </c>
      <c r="D1683" s="609">
        <v>1.963726114152467E-2</v>
      </c>
      <c r="E1683" s="610" t="s">
        <v>127</v>
      </c>
      <c r="F1683" s="610" t="s">
        <v>110</v>
      </c>
      <c r="G1683" s="610" t="s">
        <v>110</v>
      </c>
      <c r="H1683" s="610" t="s">
        <v>110</v>
      </c>
      <c r="I1683" s="610" t="s">
        <v>110</v>
      </c>
      <c r="J1683" s="610" t="s">
        <v>110</v>
      </c>
      <c r="K1683" s="622"/>
      <c r="L1683" s="622"/>
      <c r="M1683" s="622"/>
      <c r="N1683" s="622"/>
      <c r="O1683" s="622"/>
      <c r="P1683" s="622"/>
      <c r="Q1683" s="622"/>
      <c r="R1683" s="612">
        <v>9.5552593555272968E-3</v>
      </c>
      <c r="S1683" s="622"/>
      <c r="T1683" s="622"/>
      <c r="U1683" s="4"/>
    </row>
    <row r="1684" spans="1:21" x14ac:dyDescent="0.3">
      <c r="A1684" s="607" t="s">
        <v>1030</v>
      </c>
      <c r="B1684" s="607" t="s">
        <v>114</v>
      </c>
      <c r="C1684" s="608">
        <v>965673</v>
      </c>
      <c r="D1684" s="609">
        <v>6.5230257677565575E-5</v>
      </c>
      <c r="E1684" s="610" t="s">
        <v>127</v>
      </c>
      <c r="F1684" s="610" t="s">
        <v>110</v>
      </c>
      <c r="G1684" s="610" t="s">
        <v>110</v>
      </c>
      <c r="H1684" s="610" t="s">
        <v>110</v>
      </c>
      <c r="I1684" s="610" t="s">
        <v>110</v>
      </c>
      <c r="J1684" s="610" t="s">
        <v>110</v>
      </c>
      <c r="K1684" s="622"/>
      <c r="L1684" s="622"/>
      <c r="M1684" s="622"/>
      <c r="N1684" s="622"/>
      <c r="O1684" s="622"/>
      <c r="P1684" s="622"/>
      <c r="Q1684" s="622"/>
      <c r="R1684" s="612">
        <v>1.4620992719115402E-4</v>
      </c>
      <c r="S1684" s="622"/>
      <c r="T1684" s="622"/>
      <c r="U1684" s="4"/>
    </row>
    <row r="1685" spans="1:21" x14ac:dyDescent="0.3">
      <c r="A1685" s="607" t="s">
        <v>1031</v>
      </c>
      <c r="B1685" s="607" t="s">
        <v>115</v>
      </c>
      <c r="C1685" s="608">
        <v>1868906</v>
      </c>
      <c r="D1685" s="609">
        <v>1.2624275500624783E-4</v>
      </c>
      <c r="E1685" s="610" t="s">
        <v>127</v>
      </c>
      <c r="F1685" s="610" t="s">
        <v>110</v>
      </c>
      <c r="G1685" s="610" t="s">
        <v>110</v>
      </c>
      <c r="H1685" s="610" t="s">
        <v>110</v>
      </c>
      <c r="I1685" s="610" t="s">
        <v>110</v>
      </c>
      <c r="J1685" s="610" t="s">
        <v>110</v>
      </c>
      <c r="K1685" s="622"/>
      <c r="L1685" s="622"/>
      <c r="M1685" s="622"/>
      <c r="N1685" s="622"/>
      <c r="O1685" s="622"/>
      <c r="P1685" s="622"/>
      <c r="Q1685" s="622"/>
      <c r="R1685" s="612">
        <v>1.1083262286301733E-4</v>
      </c>
      <c r="S1685" s="622"/>
      <c r="T1685" s="622"/>
      <c r="U1685" s="4"/>
    </row>
    <row r="1686" spans="1:21" x14ac:dyDescent="0.3">
      <c r="A1686" s="607" t="s">
        <v>1032</v>
      </c>
      <c r="B1686" s="607" t="s">
        <v>116</v>
      </c>
      <c r="C1686" s="608">
        <v>29817140</v>
      </c>
      <c r="D1686" s="609">
        <v>2.0141183665775553E-3</v>
      </c>
      <c r="E1686" s="610" t="s">
        <v>127</v>
      </c>
      <c r="F1686" s="610" t="s">
        <v>110</v>
      </c>
      <c r="G1686" s="610" t="s">
        <v>110</v>
      </c>
      <c r="H1686" s="610" t="s">
        <v>110</v>
      </c>
      <c r="I1686" s="610" t="s">
        <v>110</v>
      </c>
      <c r="J1686" s="610" t="s">
        <v>110</v>
      </c>
      <c r="K1686" s="622"/>
      <c r="L1686" s="622"/>
      <c r="M1686" s="622"/>
      <c r="N1686" s="622"/>
      <c r="O1686" s="622"/>
      <c r="P1686" s="622"/>
      <c r="Q1686" s="622"/>
      <c r="R1686" s="612">
        <v>1.9937582504986427E-3</v>
      </c>
      <c r="S1686" s="622"/>
      <c r="T1686" s="622"/>
      <c r="U1686" s="4"/>
    </row>
    <row r="1687" spans="1:21" x14ac:dyDescent="0.3">
      <c r="A1687" s="607" t="s">
        <v>1011</v>
      </c>
      <c r="B1687" s="607" t="s">
        <v>117</v>
      </c>
      <c r="C1687" s="608">
        <v>2694227</v>
      </c>
      <c r="D1687" s="609">
        <v>1.8199237366256949E-4</v>
      </c>
      <c r="E1687" s="610" t="s">
        <v>127</v>
      </c>
      <c r="F1687" s="610" t="s">
        <v>110</v>
      </c>
      <c r="G1687" s="610" t="s">
        <v>110</v>
      </c>
      <c r="H1687" s="610" t="s">
        <v>110</v>
      </c>
      <c r="I1687" s="610" t="s">
        <v>110</v>
      </c>
      <c r="J1687" s="610" t="s">
        <v>110</v>
      </c>
      <c r="K1687" s="622"/>
      <c r="L1687" s="622"/>
      <c r="M1687" s="622"/>
      <c r="N1687" s="622"/>
      <c r="O1687" s="622"/>
      <c r="P1687" s="622"/>
      <c r="Q1687" s="622"/>
      <c r="R1687" s="612">
        <v>1.8471328361096919E-4</v>
      </c>
      <c r="S1687" s="622"/>
      <c r="T1687" s="622"/>
      <c r="U1687" s="4"/>
    </row>
    <row r="1688" spans="1:21" x14ac:dyDescent="0.3">
      <c r="A1688" s="607" t="s">
        <v>1012</v>
      </c>
      <c r="B1688" s="607" t="s">
        <v>118</v>
      </c>
      <c r="C1688" s="608">
        <v>0</v>
      </c>
      <c r="D1688" s="609">
        <v>0</v>
      </c>
      <c r="E1688" s="610" t="s">
        <v>127</v>
      </c>
      <c r="F1688" s="610" t="s">
        <v>110</v>
      </c>
      <c r="G1688" s="610" t="s">
        <v>110</v>
      </c>
      <c r="H1688" s="610" t="s">
        <v>110</v>
      </c>
      <c r="I1688" s="610" t="s">
        <v>110</v>
      </c>
      <c r="J1688" s="610" t="s">
        <v>110</v>
      </c>
      <c r="K1688" s="622"/>
      <c r="L1688" s="622"/>
      <c r="M1688" s="622"/>
      <c r="N1688" s="622"/>
      <c r="O1688" s="622"/>
      <c r="P1688" s="622"/>
      <c r="Q1688" s="622"/>
      <c r="R1688" s="612">
        <v>0</v>
      </c>
      <c r="S1688" s="622"/>
      <c r="T1688" s="622"/>
      <c r="U1688" s="4"/>
    </row>
    <row r="1689" spans="1:21" x14ac:dyDescent="0.3">
      <c r="A1689" s="607" t="s">
        <v>1013</v>
      </c>
      <c r="B1689" s="607" t="s">
        <v>119</v>
      </c>
      <c r="C1689" s="608">
        <v>57202</v>
      </c>
      <c r="D1689" s="609">
        <v>0</v>
      </c>
      <c r="E1689" s="610" t="s">
        <v>127</v>
      </c>
      <c r="F1689" s="610" t="s">
        <v>110</v>
      </c>
      <c r="G1689" s="610" t="s">
        <v>110</v>
      </c>
      <c r="H1689" s="610" t="s">
        <v>110</v>
      </c>
      <c r="I1689" s="610" t="s">
        <v>110</v>
      </c>
      <c r="J1689" s="610" t="s">
        <v>110</v>
      </c>
      <c r="K1689" s="622"/>
      <c r="L1689" s="622"/>
      <c r="M1689" s="622"/>
      <c r="N1689" s="622"/>
      <c r="O1689" s="622"/>
      <c r="P1689" s="622"/>
      <c r="Q1689" s="622"/>
      <c r="R1689" s="612">
        <v>0</v>
      </c>
      <c r="S1689" s="622"/>
      <c r="T1689" s="622"/>
      <c r="U1689" s="4"/>
    </row>
    <row r="1690" spans="1:21" x14ac:dyDescent="0.3">
      <c r="A1690" s="607" t="s">
        <v>1014</v>
      </c>
      <c r="B1690" s="607" t="s">
        <v>120</v>
      </c>
      <c r="C1690" s="608">
        <v>269950583</v>
      </c>
      <c r="D1690" s="609">
        <v>1.8234895341693359E-2</v>
      </c>
      <c r="E1690" s="610" t="s">
        <v>127</v>
      </c>
      <c r="F1690" s="610" t="s">
        <v>110</v>
      </c>
      <c r="G1690" s="610" t="s">
        <v>110</v>
      </c>
      <c r="H1690" s="610" t="s">
        <v>110</v>
      </c>
      <c r="I1690" s="610" t="s">
        <v>110</v>
      </c>
      <c r="J1690" s="610" t="s">
        <v>110</v>
      </c>
      <c r="K1690" s="622"/>
      <c r="L1690" s="622"/>
      <c r="M1690" s="622"/>
      <c r="N1690" s="622"/>
      <c r="O1690" s="622"/>
      <c r="P1690" s="622"/>
      <c r="Q1690" s="622"/>
      <c r="R1690" s="612">
        <v>2.1172313407877969E-2</v>
      </c>
      <c r="S1690" s="622"/>
      <c r="T1690" s="622"/>
      <c r="U1690" s="4"/>
    </row>
    <row r="1691" spans="1:21" x14ac:dyDescent="0.3">
      <c r="A1691" s="607" t="s">
        <v>1015</v>
      </c>
      <c r="B1691" s="607" t="s">
        <v>121</v>
      </c>
      <c r="C1691" s="608">
        <v>0</v>
      </c>
      <c r="D1691" s="609">
        <v>0</v>
      </c>
      <c r="E1691" s="610" t="s">
        <v>127</v>
      </c>
      <c r="F1691" s="610" t="s">
        <v>110</v>
      </c>
      <c r="G1691" s="610" t="s">
        <v>110</v>
      </c>
      <c r="H1691" s="610" t="s">
        <v>110</v>
      </c>
      <c r="I1691" s="610" t="s">
        <v>110</v>
      </c>
      <c r="J1691" s="610" t="s">
        <v>110</v>
      </c>
      <c r="K1691" s="622"/>
      <c r="L1691" s="622"/>
      <c r="M1691" s="622"/>
      <c r="N1691" s="622"/>
      <c r="O1691" s="622"/>
      <c r="P1691" s="622"/>
      <c r="Q1691" s="622"/>
      <c r="R1691" s="612">
        <v>0</v>
      </c>
      <c r="S1691" s="622"/>
      <c r="T1691" s="622"/>
      <c r="U1691" s="4"/>
    </row>
    <row r="1692" spans="1:21" x14ac:dyDescent="0.3">
      <c r="A1692" s="607" t="s">
        <v>1016</v>
      </c>
      <c r="B1692" s="607" t="s">
        <v>122</v>
      </c>
      <c r="C1692" s="608">
        <v>2449200</v>
      </c>
      <c r="D1692" s="609">
        <v>1.654410417438342E-4</v>
      </c>
      <c r="E1692" s="610" t="s">
        <v>127</v>
      </c>
      <c r="F1692" s="610" t="s">
        <v>110</v>
      </c>
      <c r="G1692" s="610" t="s">
        <v>110</v>
      </c>
      <c r="H1692" s="610" t="s">
        <v>110</v>
      </c>
      <c r="I1692" s="610" t="s">
        <v>110</v>
      </c>
      <c r="J1692" s="610" t="s">
        <v>110</v>
      </c>
      <c r="K1692" s="622"/>
      <c r="L1692" s="622"/>
      <c r="M1692" s="622"/>
      <c r="N1692" s="622"/>
      <c r="O1692" s="622"/>
      <c r="P1692" s="622"/>
      <c r="Q1692" s="622"/>
      <c r="R1692" s="612">
        <v>7.8274090509063775E-5</v>
      </c>
      <c r="S1692" s="622"/>
      <c r="T1692" s="622"/>
      <c r="U1692" s="4"/>
    </row>
    <row r="1693" spans="1:21" x14ac:dyDescent="0.3">
      <c r="A1693" s="607" t="s">
        <v>1017</v>
      </c>
      <c r="B1693" s="607" t="s">
        <v>123</v>
      </c>
      <c r="C1693" s="608">
        <v>0</v>
      </c>
      <c r="D1693" s="609">
        <v>0</v>
      </c>
      <c r="E1693" s="610" t="s">
        <v>127</v>
      </c>
      <c r="F1693" s="610" t="s">
        <v>110</v>
      </c>
      <c r="G1693" s="610" t="s">
        <v>110</v>
      </c>
      <c r="H1693" s="610" t="s">
        <v>110</v>
      </c>
      <c r="I1693" s="610" t="s">
        <v>110</v>
      </c>
      <c r="J1693" s="610" t="s">
        <v>110</v>
      </c>
      <c r="K1693" s="622"/>
      <c r="L1693" s="622"/>
      <c r="M1693" s="622"/>
      <c r="N1693" s="622"/>
      <c r="O1693" s="622"/>
      <c r="P1693" s="622"/>
      <c r="Q1693" s="622"/>
      <c r="R1693" s="612">
        <v>9.1281459468282316E-8</v>
      </c>
      <c r="S1693" s="622"/>
      <c r="T1693" s="622"/>
      <c r="U1693" s="4"/>
    </row>
    <row r="1694" spans="1:21" x14ac:dyDescent="0.3">
      <c r="A1694" s="607" t="s">
        <v>1018</v>
      </c>
      <c r="B1694" s="607" t="s">
        <v>124</v>
      </c>
      <c r="C1694" s="608">
        <v>0</v>
      </c>
      <c r="D1694" s="609">
        <v>0</v>
      </c>
      <c r="E1694" s="610" t="s">
        <v>127</v>
      </c>
      <c r="F1694" s="610" t="s">
        <v>110</v>
      </c>
      <c r="G1694" s="610" t="s">
        <v>110</v>
      </c>
      <c r="H1694" s="610" t="s">
        <v>110</v>
      </c>
      <c r="I1694" s="610" t="s">
        <v>110</v>
      </c>
      <c r="J1694" s="610" t="s">
        <v>110</v>
      </c>
      <c r="K1694" s="622"/>
      <c r="L1694" s="622"/>
      <c r="M1694" s="622"/>
      <c r="N1694" s="622"/>
      <c r="O1694" s="622"/>
      <c r="P1694" s="622"/>
      <c r="Q1694" s="622"/>
      <c r="R1694" s="612">
        <v>0</v>
      </c>
      <c r="S1694" s="622"/>
      <c r="T1694" s="622"/>
      <c r="U1694" s="4"/>
    </row>
    <row r="1695" spans="1:21" x14ac:dyDescent="0.3">
      <c r="A1695" s="607" t="s">
        <v>1019</v>
      </c>
      <c r="B1695" s="607" t="s">
        <v>125</v>
      </c>
      <c r="C1695" s="608">
        <v>0</v>
      </c>
      <c r="D1695" s="609">
        <v>0</v>
      </c>
      <c r="E1695" s="610" t="s">
        <v>127</v>
      </c>
      <c r="F1695" s="610" t="s">
        <v>110</v>
      </c>
      <c r="G1695" s="610" t="s">
        <v>110</v>
      </c>
      <c r="H1695" s="610" t="s">
        <v>110</v>
      </c>
      <c r="I1695" s="610" t="s">
        <v>110</v>
      </c>
      <c r="J1695" s="610" t="s">
        <v>110</v>
      </c>
      <c r="K1695" s="622"/>
      <c r="L1695" s="622"/>
      <c r="M1695" s="622"/>
      <c r="N1695" s="622"/>
      <c r="O1695" s="622"/>
      <c r="P1695" s="622"/>
      <c r="Q1695" s="622"/>
      <c r="R1695" s="612">
        <v>0</v>
      </c>
      <c r="S1695" s="622"/>
      <c r="T1695" s="622"/>
      <c r="U1695" s="4"/>
    </row>
    <row r="1696" spans="1:21" x14ac:dyDescent="0.3">
      <c r="A1696" s="607" t="s">
        <v>1020</v>
      </c>
      <c r="B1696" s="607" t="s">
        <v>126</v>
      </c>
      <c r="C1696" s="608">
        <v>80426232</v>
      </c>
      <c r="D1696" s="609">
        <v>5.4327125614940771E-3</v>
      </c>
      <c r="E1696" s="610" t="s">
        <v>127</v>
      </c>
      <c r="F1696" s="610" t="s">
        <v>110</v>
      </c>
      <c r="G1696" s="610" t="s">
        <v>110</v>
      </c>
      <c r="H1696" s="610" t="s">
        <v>110</v>
      </c>
      <c r="I1696" s="610" t="s">
        <v>110</v>
      </c>
      <c r="J1696" s="610" t="s">
        <v>110</v>
      </c>
      <c r="K1696" s="622"/>
      <c r="L1696" s="622"/>
      <c r="M1696" s="622"/>
      <c r="N1696" s="622"/>
      <c r="O1696" s="622"/>
      <c r="P1696" s="622"/>
      <c r="Q1696" s="622"/>
      <c r="R1696" s="612">
        <v>7.4603662097056248E-3</v>
      </c>
      <c r="S1696" s="622"/>
      <c r="T1696" s="622"/>
      <c r="U1696" s="4"/>
    </row>
    <row r="1697" spans="1:21" ht="13.15" customHeight="1" x14ac:dyDescent="0.3">
      <c r="A1697" s="686" t="s">
        <v>1033</v>
      </c>
      <c r="B1697" s="688"/>
      <c r="C1697" s="613">
        <v>1787800906</v>
      </c>
      <c r="D1697" s="623">
        <v>0.12076418598693883</v>
      </c>
      <c r="E1697" s="615">
        <v>0.11914511282222491</v>
      </c>
      <c r="F1697" s="624"/>
      <c r="G1697" s="624"/>
      <c r="H1697" s="624"/>
      <c r="I1697" s="615">
        <v>1.6190731647139174E-3</v>
      </c>
      <c r="J1697" s="624"/>
      <c r="K1697" s="625"/>
      <c r="L1697" s="625"/>
      <c r="M1697" s="625"/>
      <c r="N1697" s="625"/>
      <c r="O1697" s="625"/>
      <c r="P1697" s="625"/>
      <c r="Q1697" s="625"/>
      <c r="R1697" s="626">
        <v>0.11757131052974307</v>
      </c>
      <c r="S1697" s="625"/>
      <c r="T1697" s="625"/>
      <c r="U1697" s="4"/>
    </row>
    <row r="1698" spans="1:21" x14ac:dyDescent="0.3">
      <c r="A1698" s="686" t="s">
        <v>1034</v>
      </c>
      <c r="B1698" s="688"/>
      <c r="C1698" s="613">
        <v>10532182429</v>
      </c>
      <c r="D1698" s="627">
        <v>0.71143852396287199</v>
      </c>
      <c r="E1698" s="615">
        <v>0.70981945079815811</v>
      </c>
      <c r="F1698" s="624"/>
      <c r="G1698" s="624"/>
      <c r="H1698" s="624"/>
      <c r="I1698" s="615">
        <v>1.6190731647139174E-3</v>
      </c>
      <c r="J1698" s="624"/>
      <c r="K1698" s="617"/>
      <c r="L1698" s="617"/>
      <c r="M1698" s="617"/>
      <c r="N1698" s="617"/>
      <c r="O1698" s="617"/>
      <c r="P1698" s="617"/>
      <c r="Q1698" s="617"/>
      <c r="R1698" s="627">
        <v>0.72308574060968178</v>
      </c>
      <c r="S1698" s="625"/>
      <c r="T1698" s="625"/>
      <c r="U1698" s="4"/>
    </row>
    <row r="1699" spans="1:21" x14ac:dyDescent="0.3">
      <c r="A1699" s="691" t="s">
        <v>1035</v>
      </c>
      <c r="B1699" s="692"/>
      <c r="C1699" s="692"/>
      <c r="D1699" s="692"/>
      <c r="E1699" s="692"/>
      <c r="F1699" s="692"/>
      <c r="G1699" s="692"/>
      <c r="H1699" s="692"/>
      <c r="I1699" s="692"/>
      <c r="J1699" s="692"/>
      <c r="K1699" s="692"/>
      <c r="L1699" s="692"/>
      <c r="M1699" s="692"/>
      <c r="N1699" s="692"/>
      <c r="O1699" s="692"/>
      <c r="P1699" s="692"/>
      <c r="Q1699" s="692"/>
      <c r="R1699" s="692"/>
      <c r="S1699" s="692"/>
      <c r="T1699" s="692"/>
      <c r="U1699" s="4"/>
    </row>
    <row r="1700" spans="1:21" x14ac:dyDescent="0.3">
      <c r="A1700" s="686" t="s">
        <v>1036</v>
      </c>
      <c r="B1700" s="688"/>
      <c r="C1700" s="613">
        <v>4271882960</v>
      </c>
      <c r="D1700" s="614">
        <v>0.28856147603712801</v>
      </c>
      <c r="E1700" s="628"/>
      <c r="F1700" s="628"/>
      <c r="G1700" s="628"/>
      <c r="H1700" s="628"/>
      <c r="I1700" s="628"/>
      <c r="J1700" s="628"/>
      <c r="K1700" s="628"/>
      <c r="L1700" s="628"/>
      <c r="M1700" s="628"/>
      <c r="N1700" s="628"/>
      <c r="O1700" s="628"/>
      <c r="P1700" s="628"/>
      <c r="Q1700" s="628"/>
      <c r="R1700" s="628"/>
      <c r="S1700" s="628"/>
      <c r="T1700" s="628"/>
      <c r="U1700" s="4"/>
    </row>
    <row r="1701" spans="1:21" x14ac:dyDescent="0.3">
      <c r="A1701" s="686" t="s">
        <v>419</v>
      </c>
      <c r="B1701" s="688"/>
      <c r="C1701" s="613">
        <v>14804065389</v>
      </c>
      <c r="D1701" s="629">
        <v>1</v>
      </c>
      <c r="E1701" s="630"/>
      <c r="F1701" s="630"/>
      <c r="G1701" s="630"/>
      <c r="H1701" s="630"/>
      <c r="I1701" s="630"/>
      <c r="J1701" s="630"/>
      <c r="K1701" s="630"/>
      <c r="L1701" s="630"/>
      <c r="M1701" s="630"/>
      <c r="N1701" s="630"/>
      <c r="O1701" s="630"/>
      <c r="P1701" s="630"/>
      <c r="Q1701" s="630"/>
      <c r="R1701" s="630"/>
      <c r="S1701" s="630"/>
      <c r="T1701" s="630"/>
      <c r="U1701" s="4"/>
    </row>
    <row r="1702" spans="1:21" ht="24.75" customHeight="1" x14ac:dyDescent="0.3">
      <c r="A1702" s="674" t="s">
        <v>1056</v>
      </c>
      <c r="B1702" s="674"/>
      <c r="C1702" s="674"/>
      <c r="D1702" s="674"/>
      <c r="E1702" s="674"/>
      <c r="F1702" s="674"/>
      <c r="G1702" s="674"/>
      <c r="H1702" s="674"/>
      <c r="I1702" s="674"/>
      <c r="J1702" s="674"/>
      <c r="K1702" s="674"/>
      <c r="L1702" s="674"/>
      <c r="M1702" s="674"/>
      <c r="N1702" s="674"/>
      <c r="O1702" s="674"/>
      <c r="P1702" s="674"/>
      <c r="Q1702" s="674"/>
      <c r="R1702" s="674"/>
      <c r="S1702" s="674"/>
      <c r="T1702" s="674"/>
      <c r="U1702" s="674"/>
    </row>
    <row r="1703" spans="1:21" ht="13.15" customHeight="1" x14ac:dyDescent="0.3">
      <c r="A1703" s="674" t="s">
        <v>1037</v>
      </c>
      <c r="B1703" s="674"/>
      <c r="C1703" s="674"/>
      <c r="D1703" s="674"/>
      <c r="E1703" s="674"/>
      <c r="F1703" s="674"/>
      <c r="G1703" s="674"/>
      <c r="H1703" s="674"/>
      <c r="I1703" s="674"/>
      <c r="J1703" s="674"/>
      <c r="K1703" s="674"/>
      <c r="L1703" s="674"/>
      <c r="M1703" s="674"/>
      <c r="N1703" s="674"/>
      <c r="O1703" s="674"/>
      <c r="P1703" s="674"/>
      <c r="Q1703" s="674"/>
      <c r="R1703" s="674"/>
      <c r="S1703" s="674"/>
      <c r="T1703" s="674"/>
      <c r="U1703" s="674"/>
    </row>
    <row r="1704" spans="1:21" x14ac:dyDescent="0.3">
      <c r="A1704" s="598"/>
      <c r="B1704" s="598"/>
      <c r="C1704" s="598"/>
      <c r="D1704" s="598"/>
      <c r="E1704" s="598"/>
      <c r="F1704" s="598"/>
      <c r="G1704" s="598"/>
      <c r="H1704" s="598"/>
      <c r="I1704" s="598"/>
      <c r="J1704" s="598"/>
      <c r="K1704" s="598"/>
      <c r="L1704" s="598"/>
      <c r="M1704" s="598"/>
      <c r="N1704" s="598"/>
      <c r="O1704" s="598"/>
      <c r="P1704" s="598"/>
      <c r="Q1704" s="598"/>
      <c r="R1704" s="598"/>
      <c r="S1704" s="598"/>
      <c r="T1704" s="598"/>
      <c r="U1704" s="598"/>
    </row>
    <row r="1705" spans="1:21" x14ac:dyDescent="0.3">
      <c r="A1705" s="636"/>
      <c r="B1705" s="636"/>
      <c r="C1705" s="637"/>
      <c r="D1705" s="637"/>
      <c r="E1705" s="4"/>
      <c r="F1705" s="3"/>
      <c r="G1705" s="3"/>
      <c r="H1705" s="3"/>
      <c r="I1705" s="3"/>
      <c r="J1705" s="3"/>
      <c r="K1705" s="3"/>
      <c r="L1705" s="3"/>
      <c r="M1705" s="3"/>
      <c r="N1705" s="3"/>
      <c r="O1705" s="3"/>
      <c r="P1705" s="3"/>
      <c r="Q1705" s="3"/>
      <c r="R1705" s="3"/>
      <c r="S1705" s="3"/>
      <c r="T1705" s="3"/>
      <c r="U1705" s="4"/>
    </row>
    <row r="1706" spans="1:21" ht="14.5" customHeight="1" x14ac:dyDescent="0.35">
      <c r="A1706"/>
      <c r="B1706"/>
      <c r="C1706" s="675" t="s">
        <v>1039</v>
      </c>
      <c r="D1706" s="676"/>
      <c r="E1706"/>
      <c r="F1706"/>
      <c r="G1706"/>
      <c r="H1706"/>
      <c r="I1706"/>
      <c r="J1706"/>
      <c r="K1706"/>
      <c r="L1706"/>
      <c r="M1706"/>
      <c r="N1706"/>
      <c r="O1706"/>
      <c r="P1706"/>
      <c r="Q1706"/>
      <c r="R1706"/>
      <c r="S1706"/>
      <c r="T1706"/>
      <c r="U1706"/>
    </row>
    <row r="1707" spans="1:21" ht="14.5" x14ac:dyDescent="0.35">
      <c r="A1707"/>
      <c r="B1707"/>
      <c r="C1707" s="631" t="s">
        <v>1040</v>
      </c>
      <c r="D1707" s="631" t="s">
        <v>1041</v>
      </c>
      <c r="E1707"/>
      <c r="F1707"/>
      <c r="G1707"/>
      <c r="H1707"/>
      <c r="I1707"/>
      <c r="J1707"/>
      <c r="K1707"/>
      <c r="L1707"/>
      <c r="M1707"/>
      <c r="N1707"/>
      <c r="O1707"/>
      <c r="P1707"/>
      <c r="Q1707"/>
      <c r="R1707"/>
      <c r="S1707"/>
      <c r="T1707"/>
      <c r="U1707"/>
    </row>
    <row r="1708" spans="1:21" ht="14.5" x14ac:dyDescent="0.35">
      <c r="A1708"/>
      <c r="B1708" s="632" t="s">
        <v>1042</v>
      </c>
      <c r="C1708" s="633">
        <v>0.59067433797593316</v>
      </c>
      <c r="D1708" s="633">
        <v>0.70981945079815811</v>
      </c>
      <c r="E1708"/>
      <c r="F1708"/>
      <c r="G1708"/>
      <c r="H1708"/>
      <c r="I1708"/>
      <c r="J1708"/>
      <c r="K1708"/>
      <c r="L1708"/>
      <c r="M1708"/>
      <c r="N1708"/>
      <c r="O1708"/>
      <c r="P1708"/>
      <c r="Q1708"/>
      <c r="R1708"/>
      <c r="S1708"/>
      <c r="T1708"/>
      <c r="U1708"/>
    </row>
    <row r="1709" spans="1:21" ht="14.5" x14ac:dyDescent="0.35">
      <c r="A1709"/>
      <c r="B1709" s="632" t="s">
        <v>1043</v>
      </c>
      <c r="C1709" s="633">
        <v>0</v>
      </c>
      <c r="D1709" s="633">
        <v>0</v>
      </c>
      <c r="E1709"/>
      <c r="F1709"/>
      <c r="G1709"/>
      <c r="H1709"/>
      <c r="I1709"/>
      <c r="J1709"/>
      <c r="K1709"/>
      <c r="L1709"/>
      <c r="M1709"/>
      <c r="N1709"/>
      <c r="O1709"/>
      <c r="P1709"/>
      <c r="Q1709"/>
      <c r="R1709"/>
      <c r="S1709"/>
      <c r="T1709"/>
      <c r="U1709"/>
    </row>
    <row r="1710" spans="1:21" ht="14.5" x14ac:dyDescent="0.35">
      <c r="A1710"/>
      <c r="B1710" s="632" t="s">
        <v>1044</v>
      </c>
      <c r="C1710" s="634">
        <v>0</v>
      </c>
      <c r="D1710" s="633">
        <v>1.6190731647139174E-3</v>
      </c>
      <c r="E1710"/>
      <c r="F1710"/>
      <c r="G1710"/>
      <c r="H1710"/>
      <c r="I1710"/>
      <c r="J1710"/>
      <c r="K1710"/>
      <c r="L1710"/>
      <c r="M1710"/>
      <c r="N1710"/>
      <c r="O1710"/>
      <c r="P1710"/>
      <c r="Q1710"/>
      <c r="R1710"/>
      <c r="S1710"/>
      <c r="T1710"/>
      <c r="U1710"/>
    </row>
    <row r="1711" spans="1:21" ht="14.5" x14ac:dyDescent="0.35">
      <c r="A1711"/>
      <c r="B1711" s="632" t="s">
        <v>419</v>
      </c>
      <c r="C1711" s="635">
        <v>0.59067433797593316</v>
      </c>
      <c r="D1711" s="635">
        <v>0.71143852396287199</v>
      </c>
      <c r="E1711"/>
      <c r="F1711"/>
      <c r="G1711"/>
      <c r="H1711"/>
      <c r="I1711"/>
      <c r="J1711"/>
      <c r="K1711"/>
      <c r="L1711"/>
      <c r="M1711"/>
      <c r="N1711"/>
      <c r="O1711"/>
      <c r="P1711"/>
      <c r="Q1711"/>
      <c r="R1711"/>
      <c r="S1711"/>
      <c r="T1711"/>
      <c r="U1711"/>
    </row>
    <row r="1716" spans="1:20" s="4" customFormat="1" ht="15" x14ac:dyDescent="0.3">
      <c r="A1716" s="601" t="s">
        <v>137</v>
      </c>
      <c r="B1716" s="677" t="s">
        <v>985</v>
      </c>
      <c r="C1716" s="677"/>
      <c r="D1716" s="677"/>
      <c r="E1716" s="677" t="s">
        <v>1046</v>
      </c>
      <c r="F1716" s="677"/>
      <c r="G1716" s="677"/>
      <c r="H1716" s="677"/>
      <c r="I1716" s="677"/>
      <c r="J1716" s="677"/>
      <c r="K1716" s="678" t="s">
        <v>1061</v>
      </c>
      <c r="L1716" s="678"/>
      <c r="M1716" s="678"/>
      <c r="N1716" s="678"/>
      <c r="O1716" s="678"/>
      <c r="P1716" s="678"/>
      <c r="Q1716" s="679"/>
      <c r="R1716" s="679"/>
      <c r="S1716" s="679"/>
      <c r="T1716" s="679"/>
    </row>
    <row r="1717" spans="1:20" s="4" customFormat="1" ht="104" x14ac:dyDescent="0.3">
      <c r="A1717" s="680" t="s">
        <v>986</v>
      </c>
      <c r="B1717" s="693" t="s">
        <v>987</v>
      </c>
      <c r="C1717" s="602" t="s">
        <v>129</v>
      </c>
      <c r="D1717" s="602" t="s">
        <v>989</v>
      </c>
      <c r="E1717" s="682" t="s">
        <v>990</v>
      </c>
      <c r="F1717" s="682" t="s">
        <v>991</v>
      </c>
      <c r="G1717" s="682" t="s">
        <v>992</v>
      </c>
      <c r="H1717" s="682" t="s">
        <v>993</v>
      </c>
      <c r="I1717" s="682" t="s">
        <v>994</v>
      </c>
      <c r="J1717" s="682" t="s">
        <v>995</v>
      </c>
      <c r="K1717" s="682" t="s">
        <v>990</v>
      </c>
      <c r="L1717" s="682" t="s">
        <v>991</v>
      </c>
      <c r="M1717" s="682" t="s">
        <v>992</v>
      </c>
      <c r="N1717" s="682" t="s">
        <v>993</v>
      </c>
      <c r="O1717" s="682" t="s">
        <v>994</v>
      </c>
      <c r="P1717" s="682" t="s">
        <v>995</v>
      </c>
      <c r="Q1717" s="682" t="s">
        <v>996</v>
      </c>
      <c r="R1717" s="603" t="s">
        <v>1045</v>
      </c>
      <c r="S1717" s="602" t="s">
        <v>998</v>
      </c>
      <c r="T1717" s="602" t="s">
        <v>999</v>
      </c>
    </row>
    <row r="1718" spans="1:20" s="4" customFormat="1" x14ac:dyDescent="0.3">
      <c r="A1718" s="681"/>
      <c r="B1718" s="693"/>
      <c r="C1718" s="602" t="s">
        <v>1001</v>
      </c>
      <c r="D1718" s="602" t="s">
        <v>4</v>
      </c>
      <c r="E1718" s="683"/>
      <c r="F1718" s="683"/>
      <c r="G1718" s="683"/>
      <c r="H1718" s="683"/>
      <c r="I1718" s="683"/>
      <c r="J1718" s="683"/>
      <c r="K1718" s="683"/>
      <c r="L1718" s="683"/>
      <c r="M1718" s="683"/>
      <c r="N1718" s="683"/>
      <c r="O1718" s="683"/>
      <c r="P1718" s="683"/>
      <c r="Q1718" s="683"/>
      <c r="R1718" s="602" t="s">
        <v>4</v>
      </c>
      <c r="S1718" s="604" t="s">
        <v>107</v>
      </c>
      <c r="T1718" s="604" t="s">
        <v>108</v>
      </c>
    </row>
    <row r="1719" spans="1:20" s="4" customFormat="1" x14ac:dyDescent="0.3">
      <c r="A1719" s="605" t="s">
        <v>1002</v>
      </c>
      <c r="B1719" s="606"/>
      <c r="C1719" s="606"/>
      <c r="D1719" s="606"/>
      <c r="E1719" s="606"/>
      <c r="F1719" s="606"/>
      <c r="G1719" s="606"/>
      <c r="H1719" s="606"/>
      <c r="I1719" s="606"/>
      <c r="J1719" s="606"/>
      <c r="K1719" s="606"/>
      <c r="L1719" s="606"/>
      <c r="M1719" s="606"/>
      <c r="N1719" s="606"/>
      <c r="O1719" s="606"/>
      <c r="P1719" s="606"/>
      <c r="Q1719" s="606"/>
      <c r="R1719" s="606"/>
      <c r="S1719" s="606"/>
      <c r="T1719" s="606"/>
    </row>
    <row r="1720" spans="1:20" s="4" customFormat="1" x14ac:dyDescent="0.3">
      <c r="A1720" s="686" t="s">
        <v>1047</v>
      </c>
      <c r="B1720" s="687"/>
      <c r="C1720" s="687"/>
      <c r="D1720" s="687"/>
      <c r="E1720" s="687"/>
      <c r="F1720" s="687"/>
      <c r="G1720" s="687"/>
      <c r="H1720" s="687"/>
      <c r="I1720" s="687"/>
      <c r="J1720" s="687"/>
      <c r="K1720" s="687"/>
      <c r="L1720" s="687"/>
      <c r="M1720" s="687"/>
      <c r="N1720" s="687"/>
      <c r="O1720" s="687"/>
      <c r="P1720" s="687"/>
      <c r="Q1720" s="687"/>
      <c r="R1720" s="687"/>
      <c r="S1720" s="687"/>
      <c r="T1720" s="687"/>
    </row>
    <row r="1721" spans="1:20" s="4" customFormat="1" x14ac:dyDescent="0.3">
      <c r="A1721" s="607" t="s">
        <v>1004</v>
      </c>
      <c r="B1721" s="607" t="s">
        <v>109</v>
      </c>
      <c r="C1721" s="608">
        <v>10368375</v>
      </c>
      <c r="D1721" s="609">
        <v>1.7750213428324875E-3</v>
      </c>
      <c r="E1721" s="610" t="s">
        <v>1038</v>
      </c>
      <c r="F1721" s="610" t="s">
        <v>127</v>
      </c>
      <c r="G1721" s="610" t="s">
        <v>110</v>
      </c>
      <c r="H1721" s="610" t="s">
        <v>110</v>
      </c>
      <c r="I1721" s="610" t="s">
        <v>110</v>
      </c>
      <c r="J1721" s="610" t="s">
        <v>110</v>
      </c>
      <c r="K1721" s="610" t="s">
        <v>1038</v>
      </c>
      <c r="L1721" s="610" t="s">
        <v>1038</v>
      </c>
      <c r="M1721" s="610" t="s">
        <v>1038</v>
      </c>
      <c r="N1721" s="610" t="s">
        <v>1038</v>
      </c>
      <c r="O1721" s="610" t="s">
        <v>1038</v>
      </c>
      <c r="P1721" s="610" t="s">
        <v>1038</v>
      </c>
      <c r="Q1721" s="610" t="s">
        <v>1038</v>
      </c>
      <c r="R1721" s="612">
        <v>1.730289218377544E-3</v>
      </c>
      <c r="S1721" s="610" t="s">
        <v>107</v>
      </c>
      <c r="T1721" s="610"/>
    </row>
    <row r="1722" spans="1:20" s="4" customFormat="1" x14ac:dyDescent="0.3">
      <c r="A1722" s="607" t="s">
        <v>1005</v>
      </c>
      <c r="B1722" s="607" t="s">
        <v>111</v>
      </c>
      <c r="C1722" s="608">
        <v>852337941</v>
      </c>
      <c r="D1722" s="609">
        <v>0.14591660087341532</v>
      </c>
      <c r="E1722" s="610" t="s">
        <v>1038</v>
      </c>
      <c r="F1722" s="610" t="s">
        <v>127</v>
      </c>
      <c r="G1722" s="610" t="s">
        <v>110</v>
      </c>
      <c r="H1722" s="610" t="s">
        <v>110</v>
      </c>
      <c r="I1722" s="610" t="s">
        <v>110</v>
      </c>
      <c r="J1722" s="610" t="s">
        <v>110</v>
      </c>
      <c r="K1722" s="610" t="s">
        <v>1038</v>
      </c>
      <c r="L1722" s="610" t="s">
        <v>1038</v>
      </c>
      <c r="M1722" s="610" t="s">
        <v>1038</v>
      </c>
      <c r="N1722" s="610" t="s">
        <v>1038</v>
      </c>
      <c r="O1722" s="610" t="s">
        <v>1038</v>
      </c>
      <c r="P1722" s="610" t="s">
        <v>1038</v>
      </c>
      <c r="Q1722" s="610" t="s">
        <v>1038</v>
      </c>
      <c r="R1722" s="612">
        <v>0.15299976549022656</v>
      </c>
      <c r="S1722" s="610"/>
      <c r="T1722" s="610" t="s">
        <v>108</v>
      </c>
    </row>
    <row r="1723" spans="1:20" s="4" customFormat="1" x14ac:dyDescent="0.3">
      <c r="A1723" s="607" t="s">
        <v>1006</v>
      </c>
      <c r="B1723" s="607" t="s">
        <v>112</v>
      </c>
      <c r="C1723" s="608">
        <v>148892721</v>
      </c>
      <c r="D1723" s="609">
        <v>2.5489795418028663E-2</v>
      </c>
      <c r="E1723" s="610" t="s">
        <v>1038</v>
      </c>
      <c r="F1723" s="610" t="s">
        <v>127</v>
      </c>
      <c r="G1723" s="610" t="s">
        <v>110</v>
      </c>
      <c r="H1723" s="610" t="s">
        <v>110</v>
      </c>
      <c r="I1723" s="610" t="s">
        <v>110</v>
      </c>
      <c r="J1723" s="610" t="s">
        <v>110</v>
      </c>
      <c r="K1723" s="610" t="s">
        <v>1038</v>
      </c>
      <c r="L1723" s="610" t="s">
        <v>1038</v>
      </c>
      <c r="M1723" s="610" t="s">
        <v>1038</v>
      </c>
      <c r="N1723" s="610" t="s">
        <v>1038</v>
      </c>
      <c r="O1723" s="610" t="s">
        <v>1038</v>
      </c>
      <c r="P1723" s="610" t="s">
        <v>1038</v>
      </c>
      <c r="Q1723" s="610" t="s">
        <v>1038</v>
      </c>
      <c r="R1723" s="612">
        <v>2.1495045534821778E-2</v>
      </c>
      <c r="S1723" s="610"/>
      <c r="T1723" s="610"/>
    </row>
    <row r="1724" spans="1:20" s="4" customFormat="1" x14ac:dyDescent="0.3">
      <c r="A1724" s="607" t="s">
        <v>1007</v>
      </c>
      <c r="B1724" s="607" t="s">
        <v>113</v>
      </c>
      <c r="C1724" s="608">
        <v>53580429</v>
      </c>
      <c r="D1724" s="609">
        <v>9.1727397044494199E-3</v>
      </c>
      <c r="E1724" s="610" t="s">
        <v>1038</v>
      </c>
      <c r="F1724" s="610" t="s">
        <v>127</v>
      </c>
      <c r="G1724" s="610" t="s">
        <v>110</v>
      </c>
      <c r="H1724" s="610" t="s">
        <v>110</v>
      </c>
      <c r="I1724" s="610" t="s">
        <v>110</v>
      </c>
      <c r="J1724" s="610" t="s">
        <v>110</v>
      </c>
      <c r="K1724" s="610" t="s">
        <v>1038</v>
      </c>
      <c r="L1724" s="610" t="s">
        <v>1038</v>
      </c>
      <c r="M1724" s="610" t="s">
        <v>1038</v>
      </c>
      <c r="N1724" s="610" t="s">
        <v>1038</v>
      </c>
      <c r="O1724" s="610" t="s">
        <v>1038</v>
      </c>
      <c r="P1724" s="610" t="s">
        <v>1038</v>
      </c>
      <c r="Q1724" s="610" t="s">
        <v>1038</v>
      </c>
      <c r="R1724" s="612">
        <v>1.4781203841545765E-2</v>
      </c>
      <c r="S1724" s="610"/>
      <c r="T1724" s="610" t="s">
        <v>108</v>
      </c>
    </row>
    <row r="1725" spans="1:20" s="4" customFormat="1" x14ac:dyDescent="0.3">
      <c r="A1725" s="607" t="s">
        <v>1008</v>
      </c>
      <c r="B1725" s="607" t="s">
        <v>114</v>
      </c>
      <c r="C1725" s="608">
        <v>0</v>
      </c>
      <c r="D1725" s="609">
        <v>0</v>
      </c>
      <c r="E1725" s="610" t="s">
        <v>1038</v>
      </c>
      <c r="F1725" s="610" t="s">
        <v>127</v>
      </c>
      <c r="G1725" s="610" t="s">
        <v>110</v>
      </c>
      <c r="H1725" s="610" t="s">
        <v>110</v>
      </c>
      <c r="I1725" s="610" t="s">
        <v>110</v>
      </c>
      <c r="J1725" s="610" t="s">
        <v>110</v>
      </c>
      <c r="K1725" s="610" t="s">
        <v>1038</v>
      </c>
      <c r="L1725" s="610" t="s">
        <v>1038</v>
      </c>
      <c r="M1725" s="610" t="s">
        <v>1038</v>
      </c>
      <c r="N1725" s="610" t="s">
        <v>1038</v>
      </c>
      <c r="O1725" s="610" t="s">
        <v>1038</v>
      </c>
      <c r="P1725" s="610" t="s">
        <v>1038</v>
      </c>
      <c r="Q1725" s="610" t="s">
        <v>1038</v>
      </c>
      <c r="R1725" s="612">
        <v>0</v>
      </c>
      <c r="S1725" s="610"/>
      <c r="T1725" s="610"/>
    </row>
    <row r="1726" spans="1:20" s="4" customFormat="1" x14ac:dyDescent="0.3">
      <c r="A1726" s="607" t="s">
        <v>1009</v>
      </c>
      <c r="B1726" s="607" t="s">
        <v>115</v>
      </c>
      <c r="C1726" s="608">
        <v>0</v>
      </c>
      <c r="D1726" s="609">
        <v>0</v>
      </c>
      <c r="E1726" s="610" t="s">
        <v>1038</v>
      </c>
      <c r="F1726" s="610" t="s">
        <v>127</v>
      </c>
      <c r="G1726" s="610" t="s">
        <v>110</v>
      </c>
      <c r="H1726" s="610" t="s">
        <v>110</v>
      </c>
      <c r="I1726" s="610" t="s">
        <v>110</v>
      </c>
      <c r="J1726" s="610" t="s">
        <v>110</v>
      </c>
      <c r="K1726" s="610" t="s">
        <v>1038</v>
      </c>
      <c r="L1726" s="610" t="s">
        <v>1038</v>
      </c>
      <c r="M1726" s="610" t="s">
        <v>1038</v>
      </c>
      <c r="N1726" s="610" t="s">
        <v>1038</v>
      </c>
      <c r="O1726" s="610" t="s">
        <v>1038</v>
      </c>
      <c r="P1726" s="610" t="s">
        <v>1038</v>
      </c>
      <c r="Q1726" s="610" t="s">
        <v>1038</v>
      </c>
      <c r="R1726" s="612">
        <v>0</v>
      </c>
      <c r="S1726" s="610"/>
      <c r="T1726" s="610"/>
    </row>
    <row r="1727" spans="1:20" s="4" customFormat="1" x14ac:dyDescent="0.3">
      <c r="A1727" s="607" t="s">
        <v>1010</v>
      </c>
      <c r="B1727" s="607" t="s">
        <v>116</v>
      </c>
      <c r="C1727" s="608">
        <v>0</v>
      </c>
      <c r="D1727" s="609">
        <v>0</v>
      </c>
      <c r="E1727" s="610" t="s">
        <v>1038</v>
      </c>
      <c r="F1727" s="610" t="s">
        <v>127</v>
      </c>
      <c r="G1727" s="610" t="s">
        <v>110</v>
      </c>
      <c r="H1727" s="610" t="s">
        <v>110</v>
      </c>
      <c r="I1727" s="610" t="s">
        <v>110</v>
      </c>
      <c r="J1727" s="610" t="s">
        <v>110</v>
      </c>
      <c r="K1727" s="610" t="s">
        <v>1038</v>
      </c>
      <c r="L1727" s="610" t="s">
        <v>1038</v>
      </c>
      <c r="M1727" s="610" t="s">
        <v>1038</v>
      </c>
      <c r="N1727" s="610" t="s">
        <v>1038</v>
      </c>
      <c r="O1727" s="610" t="s">
        <v>1038</v>
      </c>
      <c r="P1727" s="610" t="s">
        <v>1038</v>
      </c>
      <c r="Q1727" s="610" t="s">
        <v>1038</v>
      </c>
      <c r="R1727" s="612">
        <v>0</v>
      </c>
      <c r="S1727" s="610"/>
      <c r="T1727" s="610"/>
    </row>
    <row r="1728" spans="1:20" s="4" customFormat="1" x14ac:dyDescent="0.3">
      <c r="A1728" s="607" t="s">
        <v>1011</v>
      </c>
      <c r="B1728" s="607" t="s">
        <v>117</v>
      </c>
      <c r="C1728" s="608">
        <v>0</v>
      </c>
      <c r="D1728" s="609">
        <v>0</v>
      </c>
      <c r="E1728" s="610" t="s">
        <v>1038</v>
      </c>
      <c r="F1728" s="610" t="s">
        <v>127</v>
      </c>
      <c r="G1728" s="610" t="s">
        <v>110</v>
      </c>
      <c r="H1728" s="610" t="s">
        <v>110</v>
      </c>
      <c r="I1728" s="610" t="s">
        <v>110</v>
      </c>
      <c r="J1728" s="610" t="s">
        <v>110</v>
      </c>
      <c r="K1728" s="610" t="s">
        <v>1038</v>
      </c>
      <c r="L1728" s="610" t="s">
        <v>1038</v>
      </c>
      <c r="M1728" s="610" t="s">
        <v>1038</v>
      </c>
      <c r="N1728" s="610" t="s">
        <v>1038</v>
      </c>
      <c r="O1728" s="610" t="s">
        <v>1038</v>
      </c>
      <c r="P1728" s="610" t="s">
        <v>1038</v>
      </c>
      <c r="Q1728" s="610" t="s">
        <v>1038</v>
      </c>
      <c r="R1728" s="612">
        <v>0</v>
      </c>
      <c r="S1728" s="610"/>
      <c r="T1728" s="610"/>
    </row>
    <row r="1729" spans="1:20" s="4" customFormat="1" x14ac:dyDescent="0.3">
      <c r="A1729" s="607" t="s">
        <v>1012</v>
      </c>
      <c r="B1729" s="607" t="s">
        <v>118</v>
      </c>
      <c r="C1729" s="608">
        <v>0</v>
      </c>
      <c r="D1729" s="609">
        <v>0</v>
      </c>
      <c r="E1729" s="610" t="s">
        <v>1038</v>
      </c>
      <c r="F1729" s="610" t="s">
        <v>127</v>
      </c>
      <c r="G1729" s="610" t="s">
        <v>110</v>
      </c>
      <c r="H1729" s="610" t="s">
        <v>110</v>
      </c>
      <c r="I1729" s="610" t="s">
        <v>110</v>
      </c>
      <c r="J1729" s="610" t="s">
        <v>110</v>
      </c>
      <c r="K1729" s="610" t="s">
        <v>1038</v>
      </c>
      <c r="L1729" s="610" t="s">
        <v>1038</v>
      </c>
      <c r="M1729" s="610" t="s">
        <v>1038</v>
      </c>
      <c r="N1729" s="610" t="s">
        <v>1038</v>
      </c>
      <c r="O1729" s="610" t="s">
        <v>1038</v>
      </c>
      <c r="P1729" s="610" t="s">
        <v>1038</v>
      </c>
      <c r="Q1729" s="610" t="s">
        <v>1038</v>
      </c>
      <c r="R1729" s="612">
        <v>0</v>
      </c>
      <c r="S1729" s="610"/>
      <c r="T1729" s="610"/>
    </row>
    <row r="1730" spans="1:20" s="4" customFormat="1" x14ac:dyDescent="0.3">
      <c r="A1730" s="607" t="s">
        <v>1013</v>
      </c>
      <c r="B1730" s="607" t="s">
        <v>119</v>
      </c>
      <c r="C1730" s="608">
        <v>0</v>
      </c>
      <c r="D1730" s="609">
        <v>0</v>
      </c>
      <c r="E1730" s="610" t="s">
        <v>1038</v>
      </c>
      <c r="F1730" s="610" t="s">
        <v>127</v>
      </c>
      <c r="G1730" s="610" t="s">
        <v>110</v>
      </c>
      <c r="H1730" s="610" t="s">
        <v>110</v>
      </c>
      <c r="I1730" s="610" t="s">
        <v>110</v>
      </c>
      <c r="J1730" s="610" t="s">
        <v>110</v>
      </c>
      <c r="K1730" s="610" t="s">
        <v>1038</v>
      </c>
      <c r="L1730" s="610" t="s">
        <v>1038</v>
      </c>
      <c r="M1730" s="610" t="s">
        <v>1038</v>
      </c>
      <c r="N1730" s="610" t="s">
        <v>1038</v>
      </c>
      <c r="O1730" s="610" t="s">
        <v>1038</v>
      </c>
      <c r="P1730" s="610" t="s">
        <v>1038</v>
      </c>
      <c r="Q1730" s="610" t="s">
        <v>1038</v>
      </c>
      <c r="R1730" s="612">
        <v>0</v>
      </c>
      <c r="S1730" s="610"/>
      <c r="T1730" s="610"/>
    </row>
    <row r="1731" spans="1:20" s="4" customFormat="1" x14ac:dyDescent="0.3">
      <c r="A1731" s="607" t="s">
        <v>1014</v>
      </c>
      <c r="B1731" s="607" t="s">
        <v>130</v>
      </c>
      <c r="C1731" s="608">
        <v>618374654</v>
      </c>
      <c r="D1731" s="609">
        <v>0.10586308931888121</v>
      </c>
      <c r="E1731" s="610" t="s">
        <v>1038</v>
      </c>
      <c r="F1731" s="610" t="s">
        <v>1038</v>
      </c>
      <c r="G1731" s="610" t="s">
        <v>110</v>
      </c>
      <c r="H1731" s="610" t="s">
        <v>110</v>
      </c>
      <c r="I1731" s="610" t="s">
        <v>110</v>
      </c>
      <c r="J1731" s="610" t="s">
        <v>110</v>
      </c>
      <c r="K1731" s="610" t="s">
        <v>1038</v>
      </c>
      <c r="L1731" s="610" t="s">
        <v>1038</v>
      </c>
      <c r="M1731" s="610" t="s">
        <v>1038</v>
      </c>
      <c r="N1731" s="610" t="s">
        <v>1038</v>
      </c>
      <c r="O1731" s="610" t="s">
        <v>1038</v>
      </c>
      <c r="P1731" s="610" t="s">
        <v>1038</v>
      </c>
      <c r="Q1731" s="610" t="s">
        <v>1038</v>
      </c>
      <c r="R1731" s="612">
        <v>0.18696921374296288</v>
      </c>
      <c r="S1731" s="610" t="s">
        <v>107</v>
      </c>
      <c r="T1731" s="610"/>
    </row>
    <row r="1732" spans="1:20" s="4" customFormat="1" x14ac:dyDescent="0.3">
      <c r="A1732" s="607" t="s">
        <v>1015</v>
      </c>
      <c r="B1732" s="607" t="s">
        <v>131</v>
      </c>
      <c r="C1732" s="608">
        <v>407862944</v>
      </c>
      <c r="D1732" s="609">
        <v>6.9824387191868703E-2</v>
      </c>
      <c r="E1732" s="610" t="s">
        <v>1038</v>
      </c>
      <c r="F1732" s="610" t="s">
        <v>1038</v>
      </c>
      <c r="G1732" s="610" t="s">
        <v>110</v>
      </c>
      <c r="H1732" s="610" t="s">
        <v>110</v>
      </c>
      <c r="I1732" s="610" t="s">
        <v>110</v>
      </c>
      <c r="J1732" s="610" t="s">
        <v>110</v>
      </c>
      <c r="K1732" s="610" t="s">
        <v>1038</v>
      </c>
      <c r="L1732" s="610" t="s">
        <v>1038</v>
      </c>
      <c r="M1732" s="610" t="s">
        <v>1038</v>
      </c>
      <c r="N1732" s="610" t="s">
        <v>1038</v>
      </c>
      <c r="O1732" s="610" t="s">
        <v>1038</v>
      </c>
      <c r="P1732" s="610" t="s">
        <v>1038</v>
      </c>
      <c r="Q1732" s="610" t="s">
        <v>1038</v>
      </c>
      <c r="R1732" s="612">
        <v>6.6741222335463368E-2</v>
      </c>
      <c r="S1732" s="610"/>
      <c r="T1732" s="610"/>
    </row>
    <row r="1733" spans="1:20" s="4" customFormat="1" x14ac:dyDescent="0.3">
      <c r="A1733" s="607" t="s">
        <v>1016</v>
      </c>
      <c r="B1733" s="607" t="s">
        <v>122</v>
      </c>
      <c r="C1733" s="608">
        <v>0</v>
      </c>
      <c r="D1733" s="609">
        <v>0</v>
      </c>
      <c r="E1733" s="610" t="s">
        <v>1038</v>
      </c>
      <c r="F1733" s="610" t="s">
        <v>127</v>
      </c>
      <c r="G1733" s="610" t="s">
        <v>110</v>
      </c>
      <c r="H1733" s="610" t="s">
        <v>110</v>
      </c>
      <c r="I1733" s="610" t="s">
        <v>110</v>
      </c>
      <c r="J1733" s="610" t="s">
        <v>110</v>
      </c>
      <c r="K1733" s="610" t="s">
        <v>1038</v>
      </c>
      <c r="L1733" s="610" t="s">
        <v>1038</v>
      </c>
      <c r="M1733" s="610" t="s">
        <v>1038</v>
      </c>
      <c r="N1733" s="610" t="s">
        <v>1038</v>
      </c>
      <c r="O1733" s="610" t="s">
        <v>1038</v>
      </c>
      <c r="P1733" s="610" t="s">
        <v>1038</v>
      </c>
      <c r="Q1733" s="610" t="s">
        <v>1038</v>
      </c>
      <c r="R1733" s="612">
        <v>4.0667579325969609E-6</v>
      </c>
      <c r="S1733" s="610"/>
      <c r="T1733" s="610" t="s">
        <v>108</v>
      </c>
    </row>
    <row r="1734" spans="1:20" s="4" customFormat="1" x14ac:dyDescent="0.3">
      <c r="A1734" s="607" t="s">
        <v>1017</v>
      </c>
      <c r="B1734" s="607" t="s">
        <v>123</v>
      </c>
      <c r="C1734" s="608">
        <v>640141</v>
      </c>
      <c r="D1734" s="609">
        <v>1.0958939442507929E-4</v>
      </c>
      <c r="E1734" s="610" t="s">
        <v>1038</v>
      </c>
      <c r="F1734" s="610" t="s">
        <v>127</v>
      </c>
      <c r="G1734" s="610" t="s">
        <v>110</v>
      </c>
      <c r="H1734" s="610" t="s">
        <v>110</v>
      </c>
      <c r="I1734" s="610" t="s">
        <v>110</v>
      </c>
      <c r="J1734" s="610" t="s">
        <v>110</v>
      </c>
      <c r="K1734" s="610" t="s">
        <v>1038</v>
      </c>
      <c r="L1734" s="610" t="s">
        <v>1038</v>
      </c>
      <c r="M1734" s="610" t="s">
        <v>1038</v>
      </c>
      <c r="N1734" s="610" t="s">
        <v>1038</v>
      </c>
      <c r="O1734" s="610" t="s">
        <v>1038</v>
      </c>
      <c r="P1734" s="610" t="s">
        <v>1038</v>
      </c>
      <c r="Q1734" s="610" t="s">
        <v>1038</v>
      </c>
      <c r="R1734" s="612">
        <v>0</v>
      </c>
      <c r="S1734" s="610" t="s">
        <v>107</v>
      </c>
      <c r="T1734" s="610"/>
    </row>
    <row r="1735" spans="1:20" s="4" customFormat="1" x14ac:dyDescent="0.3">
      <c r="A1735" s="607" t="s">
        <v>1018</v>
      </c>
      <c r="B1735" s="607" t="s">
        <v>124</v>
      </c>
      <c r="C1735" s="608">
        <v>0</v>
      </c>
      <c r="D1735" s="609">
        <v>0</v>
      </c>
      <c r="E1735" s="610" t="s">
        <v>1038</v>
      </c>
      <c r="F1735" s="610" t="s">
        <v>127</v>
      </c>
      <c r="G1735" s="610" t="s">
        <v>110</v>
      </c>
      <c r="H1735" s="610" t="s">
        <v>110</v>
      </c>
      <c r="I1735" s="610" t="s">
        <v>110</v>
      </c>
      <c r="J1735" s="610" t="s">
        <v>110</v>
      </c>
      <c r="K1735" s="610" t="s">
        <v>1038</v>
      </c>
      <c r="L1735" s="610" t="s">
        <v>1038</v>
      </c>
      <c r="M1735" s="610" t="s">
        <v>1038</v>
      </c>
      <c r="N1735" s="610" t="s">
        <v>1038</v>
      </c>
      <c r="O1735" s="610" t="s">
        <v>1038</v>
      </c>
      <c r="P1735" s="610" t="s">
        <v>1038</v>
      </c>
      <c r="Q1735" s="610" t="s">
        <v>1038</v>
      </c>
      <c r="R1735" s="612">
        <v>0</v>
      </c>
      <c r="S1735" s="610"/>
      <c r="T1735" s="610"/>
    </row>
    <row r="1736" spans="1:20" s="4" customFormat="1" x14ac:dyDescent="0.3">
      <c r="A1736" s="607" t="s">
        <v>1019</v>
      </c>
      <c r="B1736" s="607" t="s">
        <v>125</v>
      </c>
      <c r="C1736" s="608">
        <v>-1185719</v>
      </c>
      <c r="D1736" s="609">
        <v>-2.0299000871419045E-4</v>
      </c>
      <c r="E1736" s="610" t="s">
        <v>1038</v>
      </c>
      <c r="F1736" s="610" t="s">
        <v>127</v>
      </c>
      <c r="G1736" s="610" t="s">
        <v>110</v>
      </c>
      <c r="H1736" s="610" t="s">
        <v>110</v>
      </c>
      <c r="I1736" s="610" t="s">
        <v>110</v>
      </c>
      <c r="J1736" s="610" t="s">
        <v>110</v>
      </c>
      <c r="K1736" s="610" t="s">
        <v>1038</v>
      </c>
      <c r="L1736" s="610" t="s">
        <v>1038</v>
      </c>
      <c r="M1736" s="610" t="s">
        <v>1038</v>
      </c>
      <c r="N1736" s="610" t="s">
        <v>1038</v>
      </c>
      <c r="O1736" s="610" t="s">
        <v>1038</v>
      </c>
      <c r="P1736" s="610" t="s">
        <v>1038</v>
      </c>
      <c r="Q1736" s="610" t="s">
        <v>1038</v>
      </c>
      <c r="R1736" s="612">
        <v>0</v>
      </c>
      <c r="S1736" s="610" t="s">
        <v>107</v>
      </c>
      <c r="T1736" s="610"/>
    </row>
    <row r="1737" spans="1:20" s="4" customFormat="1" x14ac:dyDescent="0.3">
      <c r="A1737" s="607" t="s">
        <v>1020</v>
      </c>
      <c r="B1737" s="607" t="s">
        <v>126</v>
      </c>
      <c r="C1737" s="608">
        <v>0</v>
      </c>
      <c r="D1737" s="609">
        <v>0</v>
      </c>
      <c r="E1737" s="610" t="s">
        <v>1038</v>
      </c>
      <c r="F1737" s="610" t="s">
        <v>127</v>
      </c>
      <c r="G1737" s="610" t="s">
        <v>110</v>
      </c>
      <c r="H1737" s="610" t="s">
        <v>110</v>
      </c>
      <c r="I1737" s="610" t="s">
        <v>110</v>
      </c>
      <c r="J1737" s="610" t="s">
        <v>110</v>
      </c>
      <c r="K1737" s="610" t="s">
        <v>1038</v>
      </c>
      <c r="L1737" s="610" t="s">
        <v>1038</v>
      </c>
      <c r="M1737" s="610" t="s">
        <v>1038</v>
      </c>
      <c r="N1737" s="610" t="s">
        <v>1038</v>
      </c>
      <c r="O1737" s="610" t="s">
        <v>1038</v>
      </c>
      <c r="P1737" s="610" t="s">
        <v>1038</v>
      </c>
      <c r="Q1737" s="610" t="s">
        <v>1038</v>
      </c>
      <c r="R1737" s="612">
        <v>0</v>
      </c>
      <c r="S1737" s="610"/>
      <c r="T1737" s="610"/>
    </row>
    <row r="1738" spans="1:20" s="4" customFormat="1" x14ac:dyDescent="0.3">
      <c r="A1738" s="686" t="s">
        <v>1048</v>
      </c>
      <c r="B1738" s="688"/>
      <c r="C1738" s="613">
        <v>2090871486</v>
      </c>
      <c r="D1738" s="614">
        <v>0.35794823323518671</v>
      </c>
      <c r="E1738" s="615">
        <v>0.28992599386034107</v>
      </c>
      <c r="F1738" s="615">
        <v>6.8022239546041349E-2</v>
      </c>
      <c r="G1738" s="616"/>
      <c r="H1738" s="616"/>
      <c r="I1738" s="616"/>
      <c r="J1738" s="616"/>
      <c r="K1738" s="610" t="s">
        <v>1038</v>
      </c>
      <c r="L1738" s="610" t="s">
        <v>1038</v>
      </c>
      <c r="M1738" s="610" t="s">
        <v>1038</v>
      </c>
      <c r="N1738" s="610" t="s">
        <v>1038</v>
      </c>
      <c r="O1738" s="610" t="s">
        <v>1038</v>
      </c>
      <c r="P1738" s="610" t="s">
        <v>1038</v>
      </c>
      <c r="Q1738" s="610" t="s">
        <v>1038</v>
      </c>
      <c r="R1738" s="614">
        <v>0.44472080692133048</v>
      </c>
      <c r="S1738" s="617"/>
      <c r="T1738" s="617"/>
    </row>
    <row r="1739" spans="1:20" s="4" customFormat="1" x14ac:dyDescent="0.3">
      <c r="A1739" s="689" t="s">
        <v>1049</v>
      </c>
      <c r="B1739" s="690"/>
      <c r="C1739" s="613">
        <v>639270560</v>
      </c>
      <c r="D1739" s="614">
        <v>0.10944037882932246</v>
      </c>
      <c r="E1739" s="615">
        <v>0.10944037882932246</v>
      </c>
      <c r="F1739" s="616">
        <v>0</v>
      </c>
      <c r="G1739" s="616"/>
      <c r="H1739" s="616"/>
      <c r="I1739" s="616"/>
      <c r="J1739" s="616"/>
      <c r="K1739" s="610" t="s">
        <v>1038</v>
      </c>
      <c r="L1739" s="610" t="s">
        <v>1038</v>
      </c>
      <c r="M1739" s="610" t="s">
        <v>1038</v>
      </c>
      <c r="N1739" s="610" t="s">
        <v>1038</v>
      </c>
      <c r="O1739" s="610" t="s">
        <v>1038</v>
      </c>
      <c r="P1739" s="610" t="s">
        <v>1038</v>
      </c>
      <c r="Q1739" s="610" t="s">
        <v>1038</v>
      </c>
      <c r="R1739" s="614">
        <v>0.19956134342225737</v>
      </c>
      <c r="S1739" s="615" t="s">
        <v>107</v>
      </c>
      <c r="T1739" s="617"/>
    </row>
    <row r="1740" spans="1:20" s="4" customFormat="1" x14ac:dyDescent="0.3">
      <c r="A1740" s="689" t="s">
        <v>1050</v>
      </c>
      <c r="B1740" s="690"/>
      <c r="C1740" s="613">
        <v>24838520</v>
      </c>
      <c r="D1740" s="614">
        <v>4.2522481222343521E-3</v>
      </c>
      <c r="E1740" s="615">
        <v>4.2522481222343521E-3</v>
      </c>
      <c r="F1740" s="618"/>
      <c r="G1740" s="618"/>
      <c r="H1740" s="618"/>
      <c r="I1740" s="618"/>
      <c r="J1740" s="618"/>
      <c r="K1740" s="610" t="s">
        <v>1038</v>
      </c>
      <c r="L1740" s="610" t="s">
        <v>1038</v>
      </c>
      <c r="M1740" s="610" t="s">
        <v>1038</v>
      </c>
      <c r="N1740" s="610" t="s">
        <v>1038</v>
      </c>
      <c r="O1740" s="610" t="s">
        <v>1038</v>
      </c>
      <c r="P1740" s="610" t="s">
        <v>1038</v>
      </c>
      <c r="Q1740" s="610" t="s">
        <v>1038</v>
      </c>
      <c r="R1740" s="614">
        <v>1.0482986215282087E-2</v>
      </c>
      <c r="S1740" s="617"/>
      <c r="T1740" s="615" t="s">
        <v>108</v>
      </c>
    </row>
    <row r="1741" spans="1:20" s="4" customFormat="1" x14ac:dyDescent="0.3">
      <c r="A1741" s="686" t="s">
        <v>1024</v>
      </c>
      <c r="B1741" s="687"/>
      <c r="C1741" s="687"/>
      <c r="D1741" s="687"/>
      <c r="E1741" s="687"/>
      <c r="F1741" s="687"/>
      <c r="G1741" s="687"/>
      <c r="H1741" s="687"/>
      <c r="I1741" s="687"/>
      <c r="J1741" s="687"/>
      <c r="K1741" s="687"/>
      <c r="L1741" s="687"/>
      <c r="M1741" s="687"/>
      <c r="N1741" s="687"/>
      <c r="O1741" s="687"/>
      <c r="P1741" s="687"/>
      <c r="Q1741" s="687"/>
      <c r="R1741" s="687"/>
      <c r="S1741" s="687"/>
      <c r="T1741" s="687"/>
    </row>
    <row r="1742" spans="1:20" s="4" customFormat="1" x14ac:dyDescent="0.3">
      <c r="A1742" s="619" t="s">
        <v>1025</v>
      </c>
      <c r="B1742" s="607" t="s">
        <v>109</v>
      </c>
      <c r="C1742" s="608">
        <v>0</v>
      </c>
      <c r="D1742" s="620">
        <v>0</v>
      </c>
      <c r="E1742" s="638" t="s">
        <v>127</v>
      </c>
      <c r="F1742" s="610" t="s">
        <v>127</v>
      </c>
      <c r="G1742" s="610" t="s">
        <v>110</v>
      </c>
      <c r="H1742" s="610" t="s">
        <v>110</v>
      </c>
      <c r="I1742" s="610" t="s">
        <v>110</v>
      </c>
      <c r="J1742" s="610" t="s">
        <v>110</v>
      </c>
      <c r="K1742" s="611"/>
      <c r="L1742" s="611"/>
      <c r="M1742" s="611"/>
      <c r="N1742" s="611"/>
      <c r="O1742" s="611"/>
      <c r="P1742" s="611"/>
      <c r="Q1742" s="611"/>
      <c r="R1742" s="621"/>
      <c r="S1742" s="622"/>
      <c r="T1742" s="622"/>
    </row>
    <row r="1743" spans="1:20" s="4" customFormat="1" x14ac:dyDescent="0.3">
      <c r="A1743" s="619" t="s">
        <v>1026</v>
      </c>
      <c r="B1743" s="607" t="s">
        <v>128</v>
      </c>
      <c r="C1743" s="608">
        <v>23954836</v>
      </c>
      <c r="D1743" s="620">
        <v>4.100965210464708E-3</v>
      </c>
      <c r="E1743" s="610" t="s">
        <v>110</v>
      </c>
      <c r="F1743" s="610" t="s">
        <v>110</v>
      </c>
      <c r="G1743" s="610" t="s">
        <v>110</v>
      </c>
      <c r="H1743" s="610" t="s">
        <v>110</v>
      </c>
      <c r="I1743" s="610" t="s">
        <v>127</v>
      </c>
      <c r="J1743" s="610" t="s">
        <v>110</v>
      </c>
      <c r="K1743" s="611"/>
      <c r="L1743" s="611"/>
      <c r="M1743" s="611"/>
      <c r="N1743" s="611"/>
      <c r="O1743" s="611"/>
      <c r="P1743" s="611"/>
      <c r="Q1743" s="611"/>
      <c r="R1743" s="621"/>
      <c r="S1743" s="622"/>
      <c r="T1743" s="622"/>
    </row>
    <row r="1744" spans="1:20" s="4" customFormat="1" x14ac:dyDescent="0.3">
      <c r="A1744" s="607" t="s">
        <v>1027</v>
      </c>
      <c r="B1744" s="607" t="s">
        <v>111</v>
      </c>
      <c r="C1744" s="608">
        <v>119603555</v>
      </c>
      <c r="D1744" s="620">
        <v>2.047561578392364E-2</v>
      </c>
      <c r="E1744" s="638" t="s">
        <v>127</v>
      </c>
      <c r="F1744" s="610" t="s">
        <v>127</v>
      </c>
      <c r="G1744" s="610" t="s">
        <v>110</v>
      </c>
      <c r="H1744" s="610" t="s">
        <v>110</v>
      </c>
      <c r="I1744" s="610" t="s">
        <v>110</v>
      </c>
      <c r="J1744" s="610" t="s">
        <v>110</v>
      </c>
      <c r="K1744" s="622"/>
      <c r="L1744" s="622"/>
      <c r="M1744" s="622"/>
      <c r="N1744" s="622"/>
      <c r="O1744" s="622"/>
      <c r="P1744" s="622"/>
      <c r="Q1744" s="622"/>
      <c r="R1744" s="612"/>
      <c r="S1744" s="622"/>
      <c r="T1744" s="622"/>
    </row>
    <row r="1745" spans="1:20" s="4" customFormat="1" x14ac:dyDescent="0.3">
      <c r="A1745" s="607" t="s">
        <v>1028</v>
      </c>
      <c r="B1745" s="607" t="s">
        <v>112</v>
      </c>
      <c r="C1745" s="608">
        <v>24254849</v>
      </c>
      <c r="D1745" s="620">
        <v>4.1523261496791176E-3</v>
      </c>
      <c r="E1745" s="638" t="s">
        <v>127</v>
      </c>
      <c r="F1745" s="610" t="s">
        <v>127</v>
      </c>
      <c r="G1745" s="610" t="s">
        <v>110</v>
      </c>
      <c r="H1745" s="610" t="s">
        <v>110</v>
      </c>
      <c r="I1745" s="610" t="s">
        <v>110</v>
      </c>
      <c r="J1745" s="610" t="s">
        <v>110</v>
      </c>
      <c r="K1745" s="622"/>
      <c r="L1745" s="622"/>
      <c r="M1745" s="622"/>
      <c r="N1745" s="622"/>
      <c r="O1745" s="622"/>
      <c r="P1745" s="622"/>
      <c r="Q1745" s="622"/>
      <c r="R1745" s="612"/>
      <c r="S1745" s="622"/>
      <c r="T1745" s="622"/>
    </row>
    <row r="1746" spans="1:20" s="4" customFormat="1" x14ac:dyDescent="0.3">
      <c r="A1746" s="607" t="s">
        <v>1029</v>
      </c>
      <c r="B1746" s="607" t="s">
        <v>113</v>
      </c>
      <c r="C1746" s="608">
        <v>69637437</v>
      </c>
      <c r="D1746" s="620">
        <v>1.1921630625353804E-2</v>
      </c>
      <c r="E1746" s="638" t="s">
        <v>127</v>
      </c>
      <c r="F1746" s="610" t="s">
        <v>127</v>
      </c>
      <c r="G1746" s="610" t="s">
        <v>110</v>
      </c>
      <c r="H1746" s="610" t="s">
        <v>110</v>
      </c>
      <c r="I1746" s="610" t="s">
        <v>110</v>
      </c>
      <c r="J1746" s="610" t="s">
        <v>110</v>
      </c>
      <c r="K1746" s="622"/>
      <c r="L1746" s="622"/>
      <c r="M1746" s="622"/>
      <c r="N1746" s="622"/>
      <c r="O1746" s="622"/>
      <c r="P1746" s="622"/>
      <c r="Q1746" s="622"/>
      <c r="R1746" s="612"/>
      <c r="S1746" s="622"/>
      <c r="T1746" s="622"/>
    </row>
    <row r="1747" spans="1:20" s="4" customFormat="1" x14ac:dyDescent="0.3">
      <c r="A1747" s="607" t="s">
        <v>1030</v>
      </c>
      <c r="B1747" s="607" t="s">
        <v>114</v>
      </c>
      <c r="C1747" s="608">
        <v>0</v>
      </c>
      <c r="D1747" s="620">
        <v>0</v>
      </c>
      <c r="E1747" s="638" t="s">
        <v>127</v>
      </c>
      <c r="F1747" s="610" t="s">
        <v>127</v>
      </c>
      <c r="G1747" s="610" t="s">
        <v>110</v>
      </c>
      <c r="H1747" s="610" t="s">
        <v>110</v>
      </c>
      <c r="I1747" s="610" t="s">
        <v>110</v>
      </c>
      <c r="J1747" s="610" t="s">
        <v>110</v>
      </c>
      <c r="K1747" s="622"/>
      <c r="L1747" s="622"/>
      <c r="M1747" s="622"/>
      <c r="N1747" s="622"/>
      <c r="O1747" s="622"/>
      <c r="P1747" s="622"/>
      <c r="Q1747" s="622"/>
      <c r="R1747" s="612"/>
      <c r="S1747" s="622"/>
      <c r="T1747" s="622"/>
    </row>
    <row r="1748" spans="1:20" s="4" customFormat="1" x14ac:dyDescent="0.3">
      <c r="A1748" s="607" t="s">
        <v>1031</v>
      </c>
      <c r="B1748" s="607" t="s">
        <v>115</v>
      </c>
      <c r="C1748" s="608">
        <v>139706</v>
      </c>
      <c r="D1748" s="620">
        <v>2.3917068173340133E-5</v>
      </c>
      <c r="E1748" s="638" t="s">
        <v>127</v>
      </c>
      <c r="F1748" s="610" t="s">
        <v>127</v>
      </c>
      <c r="G1748" s="610" t="s">
        <v>110</v>
      </c>
      <c r="H1748" s="610" t="s">
        <v>110</v>
      </c>
      <c r="I1748" s="610" t="s">
        <v>110</v>
      </c>
      <c r="J1748" s="610" t="s">
        <v>110</v>
      </c>
      <c r="K1748" s="622"/>
      <c r="L1748" s="622"/>
      <c r="M1748" s="622"/>
      <c r="N1748" s="622"/>
      <c r="O1748" s="622"/>
      <c r="P1748" s="622"/>
      <c r="Q1748" s="622"/>
      <c r="R1748" s="612"/>
      <c r="S1748" s="622"/>
      <c r="T1748" s="622"/>
    </row>
    <row r="1749" spans="1:20" s="4" customFormat="1" x14ac:dyDescent="0.3">
      <c r="A1749" s="607" t="s">
        <v>1032</v>
      </c>
      <c r="B1749" s="607" t="s">
        <v>116</v>
      </c>
      <c r="C1749" s="608">
        <v>36410329</v>
      </c>
      <c r="D1749" s="620">
        <v>6.2332922058232522E-3</v>
      </c>
      <c r="E1749" s="638" t="s">
        <v>127</v>
      </c>
      <c r="F1749" s="610" t="s">
        <v>127</v>
      </c>
      <c r="G1749" s="610" t="s">
        <v>110</v>
      </c>
      <c r="H1749" s="610" t="s">
        <v>110</v>
      </c>
      <c r="I1749" s="610" t="s">
        <v>110</v>
      </c>
      <c r="J1749" s="610" t="s">
        <v>110</v>
      </c>
      <c r="K1749" s="622"/>
      <c r="L1749" s="622"/>
      <c r="M1749" s="622"/>
      <c r="N1749" s="622"/>
      <c r="O1749" s="622"/>
      <c r="P1749" s="622"/>
      <c r="Q1749" s="622"/>
      <c r="R1749" s="612"/>
      <c r="S1749" s="622"/>
      <c r="T1749" s="622"/>
    </row>
    <row r="1750" spans="1:20" s="4" customFormat="1" x14ac:dyDescent="0.3">
      <c r="A1750" s="607" t="s">
        <v>1011</v>
      </c>
      <c r="B1750" s="607" t="s">
        <v>117</v>
      </c>
      <c r="C1750" s="608">
        <v>4783783</v>
      </c>
      <c r="D1750" s="620">
        <v>8.1896313785711128E-4</v>
      </c>
      <c r="E1750" s="638" t="s">
        <v>127</v>
      </c>
      <c r="F1750" s="610" t="s">
        <v>127</v>
      </c>
      <c r="G1750" s="610" t="s">
        <v>110</v>
      </c>
      <c r="H1750" s="610" t="s">
        <v>110</v>
      </c>
      <c r="I1750" s="610" t="s">
        <v>110</v>
      </c>
      <c r="J1750" s="610" t="s">
        <v>110</v>
      </c>
      <c r="K1750" s="622"/>
      <c r="L1750" s="622"/>
      <c r="M1750" s="622"/>
      <c r="N1750" s="622"/>
      <c r="O1750" s="622"/>
      <c r="P1750" s="622"/>
      <c r="Q1750" s="622"/>
      <c r="R1750" s="612"/>
      <c r="S1750" s="622"/>
      <c r="T1750" s="622"/>
    </row>
    <row r="1751" spans="1:20" s="4" customFormat="1" x14ac:dyDescent="0.3">
      <c r="A1751" s="607" t="s">
        <v>1012</v>
      </c>
      <c r="B1751" s="607" t="s">
        <v>118</v>
      </c>
      <c r="C1751" s="608">
        <v>0</v>
      </c>
      <c r="D1751" s="620">
        <v>0</v>
      </c>
      <c r="E1751" s="638" t="s">
        <v>127</v>
      </c>
      <c r="F1751" s="610" t="s">
        <v>127</v>
      </c>
      <c r="G1751" s="610" t="s">
        <v>110</v>
      </c>
      <c r="H1751" s="610" t="s">
        <v>110</v>
      </c>
      <c r="I1751" s="610" t="s">
        <v>110</v>
      </c>
      <c r="J1751" s="610" t="s">
        <v>110</v>
      </c>
      <c r="K1751" s="622"/>
      <c r="L1751" s="622"/>
      <c r="M1751" s="622"/>
      <c r="N1751" s="622"/>
      <c r="O1751" s="622"/>
      <c r="P1751" s="622"/>
      <c r="Q1751" s="622"/>
      <c r="R1751" s="612"/>
      <c r="S1751" s="622"/>
      <c r="T1751" s="622"/>
    </row>
    <row r="1752" spans="1:20" s="4" customFormat="1" x14ac:dyDescent="0.3">
      <c r="A1752" s="607" t="s">
        <v>1013</v>
      </c>
      <c r="B1752" s="607" t="s">
        <v>119</v>
      </c>
      <c r="C1752" s="608">
        <v>0</v>
      </c>
      <c r="D1752" s="620">
        <v>0</v>
      </c>
      <c r="E1752" s="638" t="s">
        <v>127</v>
      </c>
      <c r="F1752" s="610" t="s">
        <v>127</v>
      </c>
      <c r="G1752" s="610" t="s">
        <v>110</v>
      </c>
      <c r="H1752" s="610" t="s">
        <v>110</v>
      </c>
      <c r="I1752" s="610" t="s">
        <v>110</v>
      </c>
      <c r="J1752" s="610" t="s">
        <v>110</v>
      </c>
      <c r="K1752" s="622"/>
      <c r="L1752" s="622"/>
      <c r="M1752" s="622"/>
      <c r="N1752" s="622"/>
      <c r="O1752" s="622"/>
      <c r="P1752" s="622"/>
      <c r="Q1752" s="622"/>
      <c r="R1752" s="612"/>
      <c r="S1752" s="622"/>
      <c r="T1752" s="622"/>
    </row>
    <row r="1753" spans="1:20" s="4" customFormat="1" x14ac:dyDescent="0.3">
      <c r="A1753" s="607" t="s">
        <v>1014</v>
      </c>
      <c r="B1753" s="607" t="s">
        <v>120</v>
      </c>
      <c r="C1753" s="608">
        <v>124862024</v>
      </c>
      <c r="D1753" s="620">
        <v>2.1375843129638184E-2</v>
      </c>
      <c r="E1753" s="638" t="s">
        <v>127</v>
      </c>
      <c r="F1753" s="610" t="s">
        <v>127</v>
      </c>
      <c r="G1753" s="610" t="s">
        <v>110</v>
      </c>
      <c r="H1753" s="610" t="s">
        <v>110</v>
      </c>
      <c r="I1753" s="610" t="s">
        <v>110</v>
      </c>
      <c r="J1753" s="610" t="s">
        <v>110</v>
      </c>
      <c r="K1753" s="622"/>
      <c r="L1753" s="622"/>
      <c r="M1753" s="622"/>
      <c r="N1753" s="622"/>
      <c r="O1753" s="622"/>
      <c r="P1753" s="622"/>
      <c r="Q1753" s="622"/>
      <c r="R1753" s="612"/>
      <c r="S1753" s="622"/>
      <c r="T1753" s="622"/>
    </row>
    <row r="1754" spans="1:20" s="4" customFormat="1" x14ac:dyDescent="0.3">
      <c r="A1754" s="607" t="s">
        <v>1015</v>
      </c>
      <c r="B1754" s="607" t="s">
        <v>121</v>
      </c>
      <c r="C1754" s="608">
        <v>55308578</v>
      </c>
      <c r="D1754" s="620">
        <v>9.46859140335061E-3</v>
      </c>
      <c r="E1754" s="638" t="s">
        <v>127</v>
      </c>
      <c r="F1754" s="610" t="s">
        <v>127</v>
      </c>
      <c r="G1754" s="610" t="s">
        <v>110</v>
      </c>
      <c r="H1754" s="610" t="s">
        <v>110</v>
      </c>
      <c r="I1754" s="610" t="s">
        <v>110</v>
      </c>
      <c r="J1754" s="610" t="s">
        <v>110</v>
      </c>
      <c r="K1754" s="622"/>
      <c r="L1754" s="622"/>
      <c r="M1754" s="622"/>
      <c r="N1754" s="622"/>
      <c r="O1754" s="622"/>
      <c r="P1754" s="622"/>
      <c r="Q1754" s="622"/>
      <c r="R1754" s="612"/>
      <c r="S1754" s="622"/>
      <c r="T1754" s="622"/>
    </row>
    <row r="1755" spans="1:20" s="4" customFormat="1" x14ac:dyDescent="0.3">
      <c r="A1755" s="607" t="s">
        <v>1016</v>
      </c>
      <c r="B1755" s="607" t="s">
        <v>122</v>
      </c>
      <c r="C1755" s="608">
        <v>10090461</v>
      </c>
      <c r="D1755" s="620">
        <v>1.7274436576627337E-3</v>
      </c>
      <c r="E1755" s="638" t="s">
        <v>127</v>
      </c>
      <c r="F1755" s="610" t="s">
        <v>127</v>
      </c>
      <c r="G1755" s="610" t="s">
        <v>110</v>
      </c>
      <c r="H1755" s="610" t="s">
        <v>110</v>
      </c>
      <c r="I1755" s="610" t="s">
        <v>110</v>
      </c>
      <c r="J1755" s="610" t="s">
        <v>110</v>
      </c>
      <c r="K1755" s="622"/>
      <c r="L1755" s="622"/>
      <c r="M1755" s="622"/>
      <c r="N1755" s="622"/>
      <c r="O1755" s="622"/>
      <c r="P1755" s="622"/>
      <c r="Q1755" s="622"/>
      <c r="R1755" s="612"/>
      <c r="S1755" s="622"/>
      <c r="T1755" s="622"/>
    </row>
    <row r="1756" spans="1:20" s="4" customFormat="1" x14ac:dyDescent="0.3">
      <c r="A1756" s="607" t="s">
        <v>1017</v>
      </c>
      <c r="B1756" s="607" t="s">
        <v>123</v>
      </c>
      <c r="C1756" s="608">
        <v>0</v>
      </c>
      <c r="D1756" s="620">
        <v>0</v>
      </c>
      <c r="E1756" s="638" t="s">
        <v>127</v>
      </c>
      <c r="F1756" s="610" t="s">
        <v>127</v>
      </c>
      <c r="G1756" s="610" t="s">
        <v>110</v>
      </c>
      <c r="H1756" s="610" t="s">
        <v>110</v>
      </c>
      <c r="I1756" s="610" t="s">
        <v>110</v>
      </c>
      <c r="J1756" s="610" t="s">
        <v>110</v>
      </c>
      <c r="K1756" s="622"/>
      <c r="L1756" s="622"/>
      <c r="M1756" s="622"/>
      <c r="N1756" s="622"/>
      <c r="O1756" s="622"/>
      <c r="P1756" s="622"/>
      <c r="Q1756" s="622"/>
      <c r="R1756" s="612"/>
      <c r="S1756" s="622"/>
      <c r="T1756" s="622"/>
    </row>
    <row r="1757" spans="1:20" s="4" customFormat="1" x14ac:dyDescent="0.3">
      <c r="A1757" s="607" t="s">
        <v>1018</v>
      </c>
      <c r="B1757" s="607" t="s">
        <v>124</v>
      </c>
      <c r="C1757" s="608">
        <v>0</v>
      </c>
      <c r="D1757" s="620">
        <v>0</v>
      </c>
      <c r="E1757" s="638" t="s">
        <v>127</v>
      </c>
      <c r="F1757" s="610" t="s">
        <v>127</v>
      </c>
      <c r="G1757" s="610" t="s">
        <v>110</v>
      </c>
      <c r="H1757" s="610" t="s">
        <v>110</v>
      </c>
      <c r="I1757" s="610" t="s">
        <v>110</v>
      </c>
      <c r="J1757" s="610" t="s">
        <v>110</v>
      </c>
      <c r="K1757" s="622"/>
      <c r="L1757" s="622"/>
      <c r="M1757" s="622"/>
      <c r="N1757" s="622"/>
      <c r="O1757" s="622"/>
      <c r="P1757" s="622"/>
      <c r="Q1757" s="622"/>
      <c r="R1757" s="612"/>
      <c r="S1757" s="622"/>
      <c r="T1757" s="622"/>
    </row>
    <row r="1758" spans="1:20" s="4" customFormat="1" x14ac:dyDescent="0.3">
      <c r="A1758" s="607" t="s">
        <v>1019</v>
      </c>
      <c r="B1758" s="607" t="s">
        <v>125</v>
      </c>
      <c r="C1758" s="608">
        <v>0</v>
      </c>
      <c r="D1758" s="620">
        <v>0</v>
      </c>
      <c r="E1758" s="638" t="s">
        <v>127</v>
      </c>
      <c r="F1758" s="610" t="s">
        <v>127</v>
      </c>
      <c r="G1758" s="610" t="s">
        <v>110</v>
      </c>
      <c r="H1758" s="610" t="s">
        <v>110</v>
      </c>
      <c r="I1758" s="610" t="s">
        <v>110</v>
      </c>
      <c r="J1758" s="610" t="s">
        <v>110</v>
      </c>
      <c r="K1758" s="622"/>
      <c r="L1758" s="622"/>
      <c r="M1758" s="622"/>
      <c r="N1758" s="622"/>
      <c r="O1758" s="622"/>
      <c r="P1758" s="622"/>
      <c r="Q1758" s="622"/>
      <c r="R1758" s="612"/>
      <c r="S1758" s="622"/>
      <c r="T1758" s="622"/>
    </row>
    <row r="1759" spans="1:20" s="4" customFormat="1" x14ac:dyDescent="0.3">
      <c r="A1759" s="607" t="s">
        <v>1020</v>
      </c>
      <c r="B1759" s="607" t="s">
        <v>126</v>
      </c>
      <c r="C1759" s="608">
        <v>30102590</v>
      </c>
      <c r="D1759" s="620">
        <v>5.153434335133115E-3</v>
      </c>
      <c r="E1759" s="638" t="s">
        <v>127</v>
      </c>
      <c r="F1759" s="610" t="s">
        <v>127</v>
      </c>
      <c r="G1759" s="610" t="s">
        <v>110</v>
      </c>
      <c r="H1759" s="610" t="s">
        <v>110</v>
      </c>
      <c r="I1759" s="610" t="s">
        <v>110</v>
      </c>
      <c r="J1759" s="610" t="s">
        <v>110</v>
      </c>
      <c r="K1759" s="622"/>
      <c r="L1759" s="622"/>
      <c r="M1759" s="622"/>
      <c r="N1759" s="622"/>
      <c r="O1759" s="622"/>
      <c r="P1759" s="622"/>
      <c r="Q1759" s="622"/>
      <c r="R1759" s="612"/>
      <c r="S1759" s="622"/>
      <c r="T1759" s="622"/>
    </row>
    <row r="1760" spans="1:20" s="4" customFormat="1" x14ac:dyDescent="0.3">
      <c r="A1760" s="686" t="s">
        <v>1051</v>
      </c>
      <c r="B1760" s="688"/>
      <c r="C1760" s="613">
        <v>499148148</v>
      </c>
      <c r="D1760" s="623">
        <v>8.5452022707059622E-2</v>
      </c>
      <c r="E1760" s="615">
        <v>8.1351057496594908E-2</v>
      </c>
      <c r="F1760" s="624"/>
      <c r="G1760" s="624"/>
      <c r="H1760" s="624"/>
      <c r="I1760" s="615">
        <v>4.100965210464708E-3</v>
      </c>
      <c r="J1760" s="624"/>
      <c r="K1760" s="625"/>
      <c r="L1760" s="625"/>
      <c r="M1760" s="625"/>
      <c r="N1760" s="625"/>
      <c r="O1760" s="625"/>
      <c r="P1760" s="625"/>
      <c r="Q1760" s="625"/>
      <c r="R1760" s="639"/>
      <c r="S1760" s="625"/>
      <c r="T1760" s="625"/>
    </row>
    <row r="1761" spans="1:20" s="4" customFormat="1" x14ac:dyDescent="0.3">
      <c r="A1761" s="686" t="s">
        <v>1052</v>
      </c>
      <c r="B1761" s="688"/>
      <c r="C1761" s="613">
        <v>2590019634</v>
      </c>
      <c r="D1761" s="627">
        <v>0.4434002559422463</v>
      </c>
      <c r="E1761" s="615">
        <v>0.37127705135693601</v>
      </c>
      <c r="F1761" s="615">
        <v>6.8022239546041349E-2</v>
      </c>
      <c r="G1761" s="624"/>
      <c r="H1761" s="624"/>
      <c r="I1761" s="615">
        <v>4.100965210464708E-3</v>
      </c>
      <c r="J1761" s="624"/>
      <c r="K1761" s="617"/>
      <c r="L1761" s="617"/>
      <c r="M1761" s="617"/>
      <c r="N1761" s="617"/>
      <c r="O1761" s="617"/>
      <c r="P1761" s="617"/>
      <c r="Q1761" s="617"/>
      <c r="R1761" s="640"/>
      <c r="S1761" s="625"/>
      <c r="T1761" s="625"/>
    </row>
    <row r="1762" spans="1:20" s="4" customFormat="1" x14ac:dyDescent="0.3">
      <c r="A1762" s="691" t="s">
        <v>1053</v>
      </c>
      <c r="B1762" s="692"/>
      <c r="C1762" s="692"/>
      <c r="D1762" s="692"/>
      <c r="E1762" s="692"/>
      <c r="F1762" s="692"/>
      <c r="G1762" s="692"/>
      <c r="H1762" s="692"/>
      <c r="I1762" s="692"/>
      <c r="J1762" s="692"/>
      <c r="K1762" s="692"/>
      <c r="L1762" s="692"/>
      <c r="M1762" s="692"/>
      <c r="N1762" s="692"/>
      <c r="O1762" s="692"/>
      <c r="P1762" s="692"/>
      <c r="Q1762" s="692"/>
      <c r="R1762" s="692"/>
      <c r="S1762" s="692"/>
      <c r="T1762" s="692"/>
    </row>
    <row r="1763" spans="1:20" s="4" customFormat="1" x14ac:dyDescent="0.3">
      <c r="A1763" s="673" t="s">
        <v>1054</v>
      </c>
      <c r="B1763" s="673"/>
      <c r="C1763" s="613">
        <v>3251248158</v>
      </c>
      <c r="D1763" s="614">
        <v>0.5565997440577537</v>
      </c>
      <c r="E1763" s="628"/>
      <c r="F1763" s="628"/>
      <c r="G1763" s="628"/>
      <c r="H1763" s="628"/>
      <c r="I1763" s="628"/>
      <c r="J1763" s="628"/>
      <c r="K1763" s="628"/>
      <c r="L1763" s="628"/>
      <c r="M1763" s="628"/>
      <c r="N1763" s="628"/>
      <c r="O1763" s="628"/>
      <c r="P1763" s="628"/>
      <c r="Q1763" s="628"/>
      <c r="R1763" s="628"/>
      <c r="S1763" s="628"/>
      <c r="T1763" s="628"/>
    </row>
    <row r="1764" spans="1:20" s="4" customFormat="1" x14ac:dyDescent="0.3">
      <c r="A1764" s="673" t="s">
        <v>419</v>
      </c>
      <c r="B1764" s="673"/>
      <c r="C1764" s="613">
        <v>5841267792</v>
      </c>
      <c r="D1764" s="629">
        <v>1</v>
      </c>
      <c r="E1764" s="630"/>
      <c r="F1764" s="630"/>
      <c r="G1764" s="630"/>
      <c r="H1764" s="630"/>
      <c r="I1764" s="630"/>
      <c r="J1764" s="630"/>
      <c r="K1764" s="630"/>
      <c r="L1764" s="630"/>
      <c r="M1764" s="630"/>
      <c r="N1764" s="630"/>
      <c r="O1764" s="630"/>
      <c r="P1764" s="630"/>
      <c r="Q1764" s="630"/>
      <c r="R1764" s="630"/>
      <c r="S1764" s="630"/>
      <c r="T1764" s="630"/>
    </row>
    <row r="1765" spans="1:20" s="4" customFormat="1" ht="27" customHeight="1" x14ac:dyDescent="0.3">
      <c r="A1765" s="674" t="s">
        <v>1055</v>
      </c>
      <c r="B1765" s="674"/>
      <c r="C1765" s="674"/>
      <c r="D1765" s="674"/>
      <c r="E1765" s="674"/>
      <c r="F1765" s="674"/>
      <c r="G1765" s="674"/>
      <c r="H1765" s="674"/>
      <c r="I1765" s="674"/>
      <c r="J1765" s="674"/>
      <c r="K1765" s="674"/>
      <c r="L1765" s="674"/>
      <c r="M1765" s="674"/>
      <c r="N1765" s="674"/>
      <c r="O1765" s="674"/>
      <c r="P1765" s="674"/>
      <c r="Q1765" s="674"/>
      <c r="R1765" s="674"/>
      <c r="S1765" s="674"/>
      <c r="T1765" s="674"/>
    </row>
    <row r="1766" spans="1:20" s="4" customFormat="1" x14ac:dyDescent="0.3">
      <c r="A1766" s="674" t="s">
        <v>1037</v>
      </c>
      <c r="B1766" s="674"/>
      <c r="C1766" s="674"/>
      <c r="D1766" s="674"/>
      <c r="E1766" s="674"/>
      <c r="F1766" s="674"/>
      <c r="G1766" s="674"/>
      <c r="H1766" s="674"/>
      <c r="I1766" s="674"/>
      <c r="J1766" s="674"/>
      <c r="K1766" s="674"/>
      <c r="L1766" s="674"/>
      <c r="M1766" s="674"/>
      <c r="N1766" s="674"/>
      <c r="O1766" s="674"/>
      <c r="P1766" s="674"/>
      <c r="Q1766" s="674"/>
      <c r="R1766" s="674"/>
      <c r="S1766" s="674"/>
      <c r="T1766" s="674"/>
    </row>
    <row r="1767" spans="1:20" s="4" customFormat="1" x14ac:dyDescent="0.3">
      <c r="A1767" s="598"/>
      <c r="B1767" s="598"/>
      <c r="C1767" s="598"/>
      <c r="D1767" s="598"/>
      <c r="E1767" s="598"/>
      <c r="F1767" s="598"/>
      <c r="G1767" s="598"/>
      <c r="H1767" s="598"/>
      <c r="I1767" s="598"/>
      <c r="J1767" s="598"/>
      <c r="K1767" s="598"/>
      <c r="L1767" s="598"/>
      <c r="M1767" s="598"/>
      <c r="N1767" s="598"/>
      <c r="O1767" s="598"/>
      <c r="P1767" s="598"/>
      <c r="Q1767" s="598"/>
      <c r="R1767" s="598"/>
      <c r="S1767" s="598"/>
      <c r="T1767" s="598"/>
    </row>
    <row r="1768" spans="1:20" s="4" customFormat="1" x14ac:dyDescent="0.3">
      <c r="A1768" s="1"/>
      <c r="B1768" s="1"/>
      <c r="C1768" s="1"/>
      <c r="D1768" s="3"/>
      <c r="E1768" s="3"/>
      <c r="F1768" s="3"/>
      <c r="G1768" s="3"/>
      <c r="H1768" s="3"/>
      <c r="I1768" s="3"/>
      <c r="J1768" s="3"/>
      <c r="K1768" s="3"/>
      <c r="L1768" s="3"/>
      <c r="M1768" s="3"/>
      <c r="N1768" s="3"/>
      <c r="O1768" s="3"/>
      <c r="P1768" s="3"/>
      <c r="Q1768" s="3"/>
      <c r="R1768" s="3"/>
      <c r="S1768" s="3"/>
      <c r="T1768" s="3"/>
    </row>
    <row r="1769" spans="1:20" customFormat="1" ht="14.5" x14ac:dyDescent="0.35">
      <c r="C1769" s="675" t="s">
        <v>1057</v>
      </c>
      <c r="D1769" s="676"/>
    </row>
    <row r="1770" spans="1:20" customFormat="1" ht="14.5" x14ac:dyDescent="0.35">
      <c r="C1770" s="641" t="s">
        <v>1058</v>
      </c>
      <c r="D1770" s="641" t="s">
        <v>1059</v>
      </c>
    </row>
    <row r="1771" spans="1:20" customFormat="1" ht="14.5" x14ac:dyDescent="0.35">
      <c r="B1771" s="632" t="s">
        <v>1042</v>
      </c>
      <c r="C1771" s="633">
        <v>0.28992599386034107</v>
      </c>
      <c r="D1771" s="633">
        <v>0.37127705135693601</v>
      </c>
    </row>
    <row r="1772" spans="1:20" customFormat="1" ht="14.5" x14ac:dyDescent="0.35">
      <c r="B1772" s="632" t="s">
        <v>1060</v>
      </c>
      <c r="C1772" s="633">
        <v>6.8022239546041349E-2</v>
      </c>
      <c r="D1772" s="633">
        <v>6.8022239546041349E-2</v>
      </c>
    </row>
    <row r="1773" spans="1:20" customFormat="1" ht="14.5" x14ac:dyDescent="0.35">
      <c r="B1773" s="632" t="s">
        <v>1044</v>
      </c>
      <c r="C1773" s="634">
        <v>0</v>
      </c>
      <c r="D1773" s="633">
        <v>4.100965210464708E-3</v>
      </c>
    </row>
    <row r="1774" spans="1:20" customFormat="1" ht="14.5" x14ac:dyDescent="0.35">
      <c r="B1774" s="632" t="s">
        <v>419</v>
      </c>
      <c r="C1774" s="635">
        <v>0.35794823340638243</v>
      </c>
      <c r="D1774" s="635">
        <v>0.44340025611344208</v>
      </c>
    </row>
    <row r="1780" spans="1:21" s="4" customFormat="1" ht="15" x14ac:dyDescent="0.3">
      <c r="A1780" s="601" t="s">
        <v>136</v>
      </c>
      <c r="B1780" s="677" t="s">
        <v>985</v>
      </c>
      <c r="C1780" s="677"/>
      <c r="D1780" s="677"/>
      <c r="E1780" s="677" t="s">
        <v>1046</v>
      </c>
      <c r="F1780" s="677"/>
      <c r="G1780" s="677"/>
      <c r="H1780" s="677"/>
      <c r="I1780" s="677"/>
      <c r="J1780" s="677"/>
      <c r="K1780" s="678" t="s">
        <v>1061</v>
      </c>
      <c r="L1780" s="678"/>
      <c r="M1780" s="678"/>
      <c r="N1780" s="678"/>
      <c r="O1780" s="678"/>
      <c r="P1780" s="678"/>
      <c r="Q1780" s="679"/>
      <c r="R1780" s="679"/>
      <c r="S1780" s="679"/>
      <c r="T1780" s="679"/>
      <c r="U1780" s="679"/>
    </row>
    <row r="1781" spans="1:21" s="4" customFormat="1" ht="104" x14ac:dyDescent="0.3">
      <c r="A1781" s="680" t="s">
        <v>986</v>
      </c>
      <c r="B1781" s="693" t="s">
        <v>987</v>
      </c>
      <c r="C1781" s="602" t="s">
        <v>132</v>
      </c>
      <c r="D1781" s="602" t="s">
        <v>1063</v>
      </c>
      <c r="E1781" s="682" t="s">
        <v>990</v>
      </c>
      <c r="F1781" s="682" t="s">
        <v>991</v>
      </c>
      <c r="G1781" s="682" t="s">
        <v>992</v>
      </c>
      <c r="H1781" s="682" t="s">
        <v>993</v>
      </c>
      <c r="I1781" s="682" t="s">
        <v>994</v>
      </c>
      <c r="J1781" s="682" t="s">
        <v>995</v>
      </c>
      <c r="K1781" s="682" t="s">
        <v>990</v>
      </c>
      <c r="L1781" s="682" t="s">
        <v>991</v>
      </c>
      <c r="M1781" s="682" t="s">
        <v>992</v>
      </c>
      <c r="N1781" s="682" t="s">
        <v>993</v>
      </c>
      <c r="O1781" s="682" t="s">
        <v>994</v>
      </c>
      <c r="P1781" s="682" t="s">
        <v>995</v>
      </c>
      <c r="Q1781" s="682" t="s">
        <v>996</v>
      </c>
      <c r="R1781" s="603" t="s">
        <v>1064</v>
      </c>
      <c r="S1781" s="602" t="s">
        <v>998</v>
      </c>
      <c r="T1781" s="602" t="s">
        <v>999</v>
      </c>
      <c r="U1781" s="684" t="s">
        <v>1000</v>
      </c>
    </row>
    <row r="1782" spans="1:21" s="4" customFormat="1" x14ac:dyDescent="0.3">
      <c r="A1782" s="681"/>
      <c r="B1782" s="693"/>
      <c r="C1782" s="602" t="s">
        <v>1001</v>
      </c>
      <c r="D1782" s="602" t="s">
        <v>4</v>
      </c>
      <c r="E1782" s="683"/>
      <c r="F1782" s="683"/>
      <c r="G1782" s="683"/>
      <c r="H1782" s="683"/>
      <c r="I1782" s="683"/>
      <c r="J1782" s="683"/>
      <c r="K1782" s="683"/>
      <c r="L1782" s="683"/>
      <c r="M1782" s="683"/>
      <c r="N1782" s="683"/>
      <c r="O1782" s="683"/>
      <c r="P1782" s="683"/>
      <c r="Q1782" s="683"/>
      <c r="R1782" s="602" t="s">
        <v>4</v>
      </c>
      <c r="S1782" s="604" t="s">
        <v>107</v>
      </c>
      <c r="T1782" s="604" t="s">
        <v>108</v>
      </c>
      <c r="U1782" s="685"/>
    </row>
    <row r="1783" spans="1:21" s="4" customFormat="1" x14ac:dyDescent="0.3">
      <c r="A1783" s="605" t="s">
        <v>1062</v>
      </c>
      <c r="B1783" s="606"/>
      <c r="C1783" s="606"/>
      <c r="D1783" s="606"/>
      <c r="E1783" s="606"/>
      <c r="F1783" s="606"/>
      <c r="G1783" s="606"/>
      <c r="H1783" s="606"/>
      <c r="I1783" s="606"/>
      <c r="J1783" s="606"/>
      <c r="K1783" s="606"/>
      <c r="L1783" s="606"/>
      <c r="M1783" s="606"/>
      <c r="N1783" s="606"/>
      <c r="O1783" s="606"/>
      <c r="P1783" s="606"/>
      <c r="Q1783" s="606"/>
      <c r="R1783" s="606"/>
      <c r="S1783" s="606"/>
      <c r="T1783" s="606"/>
      <c r="U1783" s="606"/>
    </row>
    <row r="1784" spans="1:21" s="4" customFormat="1" x14ac:dyDescent="0.3">
      <c r="A1784" s="686" t="s">
        <v>1047</v>
      </c>
      <c r="B1784" s="687"/>
      <c r="C1784" s="687"/>
      <c r="D1784" s="687"/>
      <c r="E1784" s="687"/>
      <c r="F1784" s="687"/>
      <c r="G1784" s="687"/>
      <c r="H1784" s="687"/>
      <c r="I1784" s="687"/>
      <c r="J1784" s="687"/>
      <c r="K1784" s="687"/>
      <c r="L1784" s="687"/>
      <c r="M1784" s="687"/>
      <c r="N1784" s="687"/>
      <c r="O1784" s="687"/>
      <c r="P1784" s="687"/>
      <c r="Q1784" s="687"/>
      <c r="R1784" s="687"/>
      <c r="S1784" s="687"/>
      <c r="T1784" s="687"/>
      <c r="U1784" s="688"/>
    </row>
    <row r="1785" spans="1:21" s="4" customFormat="1" x14ac:dyDescent="0.3">
      <c r="A1785" s="607" t="s">
        <v>1004</v>
      </c>
      <c r="B1785" s="607" t="s">
        <v>109</v>
      </c>
      <c r="C1785" s="608">
        <v>0</v>
      </c>
      <c r="D1785" s="609">
        <v>0</v>
      </c>
      <c r="E1785" s="610" t="s">
        <v>1038</v>
      </c>
      <c r="F1785" s="610" t="s">
        <v>127</v>
      </c>
      <c r="G1785" s="610" t="s">
        <v>110</v>
      </c>
      <c r="H1785" s="610" t="s">
        <v>110</v>
      </c>
      <c r="I1785" s="610" t="s">
        <v>110</v>
      </c>
      <c r="J1785" s="610" t="s">
        <v>110</v>
      </c>
      <c r="K1785" s="610" t="s">
        <v>1038</v>
      </c>
      <c r="L1785" s="610" t="s">
        <v>1038</v>
      </c>
      <c r="M1785" s="610" t="s">
        <v>1038</v>
      </c>
      <c r="N1785" s="610" t="s">
        <v>1038</v>
      </c>
      <c r="O1785" s="610" t="s">
        <v>1038</v>
      </c>
      <c r="P1785" s="610" t="s">
        <v>1038</v>
      </c>
      <c r="Q1785" s="610" t="s">
        <v>1038</v>
      </c>
      <c r="R1785" s="612">
        <v>9.4053394652852958E-6</v>
      </c>
      <c r="S1785" s="610" t="s">
        <v>107</v>
      </c>
      <c r="T1785" s="610"/>
      <c r="U1785" s="609">
        <v>0</v>
      </c>
    </row>
    <row r="1786" spans="1:21" s="4" customFormat="1" x14ac:dyDescent="0.3">
      <c r="A1786" s="607" t="s">
        <v>1005</v>
      </c>
      <c r="B1786" s="607" t="s">
        <v>133</v>
      </c>
      <c r="C1786" s="608">
        <v>1672024427</v>
      </c>
      <c r="D1786" s="609">
        <v>0.13280575274027007</v>
      </c>
      <c r="E1786" s="638" t="s">
        <v>1038</v>
      </c>
      <c r="F1786" s="610" t="s">
        <v>1038</v>
      </c>
      <c r="G1786" s="610" t="s">
        <v>110</v>
      </c>
      <c r="H1786" s="610" t="s">
        <v>110</v>
      </c>
      <c r="I1786" s="610" t="s">
        <v>110</v>
      </c>
      <c r="J1786" s="610" t="s">
        <v>110</v>
      </c>
      <c r="K1786" s="610" t="s">
        <v>1038</v>
      </c>
      <c r="L1786" s="610" t="s">
        <v>1038</v>
      </c>
      <c r="M1786" s="610" t="s">
        <v>1038</v>
      </c>
      <c r="N1786" s="610" t="s">
        <v>1038</v>
      </c>
      <c r="O1786" s="610" t="s">
        <v>1038</v>
      </c>
      <c r="P1786" s="610" t="s">
        <v>1038</v>
      </c>
      <c r="Q1786" s="610" t="s">
        <v>1038</v>
      </c>
      <c r="R1786" s="612">
        <v>0.17737396903774028</v>
      </c>
      <c r="S1786" s="610"/>
      <c r="T1786" s="610" t="s">
        <v>108</v>
      </c>
      <c r="U1786" s="609">
        <v>0.9685170810290068</v>
      </c>
    </row>
    <row r="1787" spans="1:21" s="4" customFormat="1" x14ac:dyDescent="0.3">
      <c r="A1787" s="607" t="s">
        <v>1006</v>
      </c>
      <c r="B1787" s="607" t="s">
        <v>112</v>
      </c>
      <c r="C1787" s="608">
        <v>82829052</v>
      </c>
      <c r="D1787" s="609">
        <v>6.5789556791104051E-3</v>
      </c>
      <c r="E1787" s="610" t="s">
        <v>1038</v>
      </c>
      <c r="F1787" s="610" t="s">
        <v>127</v>
      </c>
      <c r="G1787" s="610" t="s">
        <v>110</v>
      </c>
      <c r="H1787" s="610" t="s">
        <v>110</v>
      </c>
      <c r="I1787" s="610" t="s">
        <v>110</v>
      </c>
      <c r="J1787" s="610" t="s">
        <v>110</v>
      </c>
      <c r="K1787" s="610" t="s">
        <v>1038</v>
      </c>
      <c r="L1787" s="610" t="s">
        <v>1038</v>
      </c>
      <c r="M1787" s="610" t="s">
        <v>1038</v>
      </c>
      <c r="N1787" s="610" t="s">
        <v>1038</v>
      </c>
      <c r="O1787" s="610" t="s">
        <v>1038</v>
      </c>
      <c r="P1787" s="610" t="s">
        <v>1038</v>
      </c>
      <c r="Q1787" s="610" t="s">
        <v>1038</v>
      </c>
      <c r="R1787" s="612">
        <v>1.2366107509872885E-2</v>
      </c>
      <c r="S1787" s="610"/>
      <c r="T1787" s="610"/>
      <c r="U1787" s="609">
        <v>0</v>
      </c>
    </row>
    <row r="1788" spans="1:21" s="4" customFormat="1" x14ac:dyDescent="0.3">
      <c r="A1788" s="607" t="s">
        <v>1007</v>
      </c>
      <c r="B1788" s="607" t="s">
        <v>113</v>
      </c>
      <c r="C1788" s="608">
        <v>45508856</v>
      </c>
      <c r="D1788" s="609">
        <v>3.6146827640984908E-3</v>
      </c>
      <c r="E1788" s="610" t="s">
        <v>1038</v>
      </c>
      <c r="F1788" s="610" t="s">
        <v>127</v>
      </c>
      <c r="G1788" s="610" t="s">
        <v>110</v>
      </c>
      <c r="H1788" s="610" t="s">
        <v>110</v>
      </c>
      <c r="I1788" s="610" t="s">
        <v>110</v>
      </c>
      <c r="J1788" s="610" t="s">
        <v>110</v>
      </c>
      <c r="K1788" s="610" t="s">
        <v>1038</v>
      </c>
      <c r="L1788" s="610" t="s">
        <v>1038</v>
      </c>
      <c r="M1788" s="610" t="s">
        <v>1038</v>
      </c>
      <c r="N1788" s="610" t="s">
        <v>1038</v>
      </c>
      <c r="O1788" s="610" t="s">
        <v>1038</v>
      </c>
      <c r="P1788" s="610" t="s">
        <v>1038</v>
      </c>
      <c r="Q1788" s="610" t="s">
        <v>1038</v>
      </c>
      <c r="R1788" s="612">
        <v>4.0199067167210126E-3</v>
      </c>
      <c r="S1788" s="610"/>
      <c r="T1788" s="610" t="s">
        <v>108</v>
      </c>
      <c r="U1788" s="609">
        <v>0</v>
      </c>
    </row>
    <row r="1789" spans="1:21" s="4" customFormat="1" x14ac:dyDescent="0.3">
      <c r="A1789" s="607" t="s">
        <v>1008</v>
      </c>
      <c r="B1789" s="607" t="s">
        <v>114</v>
      </c>
      <c r="C1789" s="608">
        <v>0</v>
      </c>
      <c r="D1789" s="609">
        <v>0</v>
      </c>
      <c r="E1789" s="610" t="s">
        <v>1038</v>
      </c>
      <c r="F1789" s="610" t="s">
        <v>127</v>
      </c>
      <c r="G1789" s="610" t="s">
        <v>110</v>
      </c>
      <c r="H1789" s="610" t="s">
        <v>110</v>
      </c>
      <c r="I1789" s="610" t="s">
        <v>110</v>
      </c>
      <c r="J1789" s="610" t="s">
        <v>110</v>
      </c>
      <c r="K1789" s="610" t="s">
        <v>1038</v>
      </c>
      <c r="L1789" s="610" t="s">
        <v>1038</v>
      </c>
      <c r="M1789" s="610" t="s">
        <v>1038</v>
      </c>
      <c r="N1789" s="610" t="s">
        <v>1038</v>
      </c>
      <c r="O1789" s="610" t="s">
        <v>1038</v>
      </c>
      <c r="P1789" s="610" t="s">
        <v>1038</v>
      </c>
      <c r="Q1789" s="610" t="s">
        <v>1038</v>
      </c>
      <c r="R1789" s="612">
        <v>0</v>
      </c>
      <c r="S1789" s="610"/>
      <c r="T1789" s="610"/>
      <c r="U1789" s="609">
        <v>0</v>
      </c>
    </row>
    <row r="1790" spans="1:21" s="4" customFormat="1" x14ac:dyDescent="0.3">
      <c r="A1790" s="607" t="s">
        <v>1009</v>
      </c>
      <c r="B1790" s="607" t="s">
        <v>115</v>
      </c>
      <c r="C1790" s="608">
        <v>0</v>
      </c>
      <c r="D1790" s="609">
        <v>0</v>
      </c>
      <c r="E1790" s="610" t="s">
        <v>1038</v>
      </c>
      <c r="F1790" s="610" t="s">
        <v>127</v>
      </c>
      <c r="G1790" s="610" t="s">
        <v>110</v>
      </c>
      <c r="H1790" s="610" t="s">
        <v>110</v>
      </c>
      <c r="I1790" s="610" t="s">
        <v>110</v>
      </c>
      <c r="J1790" s="610" t="s">
        <v>110</v>
      </c>
      <c r="K1790" s="610" t="s">
        <v>1038</v>
      </c>
      <c r="L1790" s="610" t="s">
        <v>1038</v>
      </c>
      <c r="M1790" s="610" t="s">
        <v>1038</v>
      </c>
      <c r="N1790" s="610" t="s">
        <v>1038</v>
      </c>
      <c r="O1790" s="610" t="s">
        <v>1038</v>
      </c>
      <c r="P1790" s="610" t="s">
        <v>1038</v>
      </c>
      <c r="Q1790" s="610" t="s">
        <v>1038</v>
      </c>
      <c r="R1790" s="612">
        <v>0</v>
      </c>
      <c r="S1790" s="610"/>
      <c r="T1790" s="610"/>
      <c r="U1790" s="609">
        <v>0</v>
      </c>
    </row>
    <row r="1791" spans="1:21" s="4" customFormat="1" x14ac:dyDescent="0.3">
      <c r="A1791" s="607" t="s">
        <v>1010</v>
      </c>
      <c r="B1791" s="607" t="s">
        <v>116</v>
      </c>
      <c r="C1791" s="608">
        <v>0</v>
      </c>
      <c r="D1791" s="609">
        <v>0</v>
      </c>
      <c r="E1791" s="610" t="s">
        <v>1038</v>
      </c>
      <c r="F1791" s="610" t="s">
        <v>127</v>
      </c>
      <c r="G1791" s="610" t="s">
        <v>110</v>
      </c>
      <c r="H1791" s="610" t="s">
        <v>110</v>
      </c>
      <c r="I1791" s="610" t="s">
        <v>110</v>
      </c>
      <c r="J1791" s="610" t="s">
        <v>110</v>
      </c>
      <c r="K1791" s="610" t="s">
        <v>1038</v>
      </c>
      <c r="L1791" s="610" t="s">
        <v>1038</v>
      </c>
      <c r="M1791" s="610" t="s">
        <v>1038</v>
      </c>
      <c r="N1791" s="610" t="s">
        <v>1038</v>
      </c>
      <c r="O1791" s="610" t="s">
        <v>1038</v>
      </c>
      <c r="P1791" s="610" t="s">
        <v>1038</v>
      </c>
      <c r="Q1791" s="610" t="s">
        <v>1038</v>
      </c>
      <c r="R1791" s="612">
        <v>0</v>
      </c>
      <c r="S1791" s="610"/>
      <c r="T1791" s="610"/>
      <c r="U1791" s="609">
        <v>0</v>
      </c>
    </row>
    <row r="1792" spans="1:21" s="4" customFormat="1" x14ac:dyDescent="0.3">
      <c r="A1792" s="607" t="s">
        <v>1011</v>
      </c>
      <c r="B1792" s="607" t="s">
        <v>117</v>
      </c>
      <c r="C1792" s="608">
        <v>0</v>
      </c>
      <c r="D1792" s="609">
        <v>0</v>
      </c>
      <c r="E1792" s="610" t="s">
        <v>1038</v>
      </c>
      <c r="F1792" s="610" t="s">
        <v>127</v>
      </c>
      <c r="G1792" s="610" t="s">
        <v>110</v>
      </c>
      <c r="H1792" s="610" t="s">
        <v>110</v>
      </c>
      <c r="I1792" s="610" t="s">
        <v>110</v>
      </c>
      <c r="J1792" s="610" t="s">
        <v>110</v>
      </c>
      <c r="K1792" s="610" t="s">
        <v>1038</v>
      </c>
      <c r="L1792" s="610" t="s">
        <v>1038</v>
      </c>
      <c r="M1792" s="610" t="s">
        <v>1038</v>
      </c>
      <c r="N1792" s="610" t="s">
        <v>1038</v>
      </c>
      <c r="O1792" s="610" t="s">
        <v>1038</v>
      </c>
      <c r="P1792" s="610" t="s">
        <v>1038</v>
      </c>
      <c r="Q1792" s="610" t="s">
        <v>1038</v>
      </c>
      <c r="R1792" s="612">
        <v>0</v>
      </c>
      <c r="S1792" s="610"/>
      <c r="T1792" s="610"/>
      <c r="U1792" s="609">
        <v>0</v>
      </c>
    </row>
    <row r="1793" spans="1:21" s="4" customFormat="1" x14ac:dyDescent="0.3">
      <c r="A1793" s="607" t="s">
        <v>1012</v>
      </c>
      <c r="B1793" s="607" t="s">
        <v>118</v>
      </c>
      <c r="C1793" s="608">
        <v>0</v>
      </c>
      <c r="D1793" s="609">
        <v>0</v>
      </c>
      <c r="E1793" s="610" t="s">
        <v>1038</v>
      </c>
      <c r="F1793" s="610" t="s">
        <v>127</v>
      </c>
      <c r="G1793" s="610" t="s">
        <v>110</v>
      </c>
      <c r="H1793" s="610" t="s">
        <v>110</v>
      </c>
      <c r="I1793" s="610" t="s">
        <v>110</v>
      </c>
      <c r="J1793" s="610" t="s">
        <v>110</v>
      </c>
      <c r="K1793" s="610" t="s">
        <v>1038</v>
      </c>
      <c r="L1793" s="610" t="s">
        <v>1038</v>
      </c>
      <c r="M1793" s="610" t="s">
        <v>1038</v>
      </c>
      <c r="N1793" s="610" t="s">
        <v>1038</v>
      </c>
      <c r="O1793" s="610" t="s">
        <v>1038</v>
      </c>
      <c r="P1793" s="610" t="s">
        <v>1038</v>
      </c>
      <c r="Q1793" s="610" t="s">
        <v>1038</v>
      </c>
      <c r="R1793" s="612">
        <v>0</v>
      </c>
      <c r="S1793" s="610"/>
      <c r="T1793" s="610"/>
      <c r="U1793" s="609">
        <v>0</v>
      </c>
    </row>
    <row r="1794" spans="1:21" s="4" customFormat="1" x14ac:dyDescent="0.3">
      <c r="A1794" s="607" t="s">
        <v>1013</v>
      </c>
      <c r="B1794" s="607" t="s">
        <v>119</v>
      </c>
      <c r="C1794" s="608">
        <v>0</v>
      </c>
      <c r="D1794" s="609">
        <v>0</v>
      </c>
      <c r="E1794" s="610" t="s">
        <v>1038</v>
      </c>
      <c r="F1794" s="610" t="s">
        <v>127</v>
      </c>
      <c r="G1794" s="610" t="s">
        <v>110</v>
      </c>
      <c r="H1794" s="610" t="s">
        <v>110</v>
      </c>
      <c r="I1794" s="610" t="s">
        <v>110</v>
      </c>
      <c r="J1794" s="610" t="s">
        <v>110</v>
      </c>
      <c r="K1794" s="610" t="s">
        <v>1038</v>
      </c>
      <c r="L1794" s="610" t="s">
        <v>1038</v>
      </c>
      <c r="M1794" s="610" t="s">
        <v>1038</v>
      </c>
      <c r="N1794" s="610" t="s">
        <v>1038</v>
      </c>
      <c r="O1794" s="610" t="s">
        <v>1038</v>
      </c>
      <c r="P1794" s="610" t="s">
        <v>1038</v>
      </c>
      <c r="Q1794" s="610" t="s">
        <v>1038</v>
      </c>
      <c r="R1794" s="612">
        <v>0</v>
      </c>
      <c r="S1794" s="610"/>
      <c r="T1794" s="610"/>
      <c r="U1794" s="609">
        <v>0</v>
      </c>
    </row>
    <row r="1795" spans="1:21" s="4" customFormat="1" x14ac:dyDescent="0.3">
      <c r="A1795" s="607" t="s">
        <v>1014</v>
      </c>
      <c r="B1795" s="607" t="s">
        <v>130</v>
      </c>
      <c r="C1795" s="608">
        <v>8872920869</v>
      </c>
      <c r="D1795" s="609">
        <v>0.70475940182684671</v>
      </c>
      <c r="E1795" s="638" t="s">
        <v>1038</v>
      </c>
      <c r="F1795" s="610" t="s">
        <v>1038</v>
      </c>
      <c r="G1795" s="610" t="s">
        <v>110</v>
      </c>
      <c r="H1795" s="610" t="s">
        <v>110</v>
      </c>
      <c r="I1795" s="610" t="s">
        <v>110</v>
      </c>
      <c r="J1795" s="610" t="s">
        <v>110</v>
      </c>
      <c r="K1795" s="610" t="s">
        <v>1038</v>
      </c>
      <c r="L1795" s="610" t="s">
        <v>1038</v>
      </c>
      <c r="M1795" s="610" t="s">
        <v>1038</v>
      </c>
      <c r="N1795" s="610" t="s">
        <v>1038</v>
      </c>
      <c r="O1795" s="610" t="s">
        <v>1038</v>
      </c>
      <c r="P1795" s="610" t="s">
        <v>1038</v>
      </c>
      <c r="Q1795" s="610" t="s">
        <v>1038</v>
      </c>
      <c r="R1795" s="612">
        <v>0.64748475057663324</v>
      </c>
      <c r="S1795" s="610" t="s">
        <v>107</v>
      </c>
      <c r="T1795" s="610"/>
      <c r="U1795" s="609">
        <v>8.9076168177959769E-3</v>
      </c>
    </row>
    <row r="1796" spans="1:21" s="4" customFormat="1" x14ac:dyDescent="0.3">
      <c r="A1796" s="607" t="s">
        <v>1015</v>
      </c>
      <c r="B1796" s="607" t="s">
        <v>121</v>
      </c>
      <c r="C1796" s="608">
        <v>0</v>
      </c>
      <c r="D1796" s="609">
        <v>0</v>
      </c>
      <c r="E1796" s="610" t="s">
        <v>1038</v>
      </c>
      <c r="F1796" s="610" t="s">
        <v>127</v>
      </c>
      <c r="G1796" s="610" t="s">
        <v>110</v>
      </c>
      <c r="H1796" s="610" t="s">
        <v>110</v>
      </c>
      <c r="I1796" s="610" t="s">
        <v>110</v>
      </c>
      <c r="J1796" s="610" t="s">
        <v>110</v>
      </c>
      <c r="K1796" s="610" t="s">
        <v>1038</v>
      </c>
      <c r="L1796" s="610" t="s">
        <v>1038</v>
      </c>
      <c r="M1796" s="610" t="s">
        <v>1038</v>
      </c>
      <c r="N1796" s="610" t="s">
        <v>1038</v>
      </c>
      <c r="O1796" s="610" t="s">
        <v>1038</v>
      </c>
      <c r="P1796" s="610" t="s">
        <v>1038</v>
      </c>
      <c r="Q1796" s="610" t="s">
        <v>1038</v>
      </c>
      <c r="R1796" s="612">
        <v>0</v>
      </c>
      <c r="S1796" s="610"/>
      <c r="T1796" s="610"/>
      <c r="U1796" s="609">
        <v>0</v>
      </c>
    </row>
    <row r="1797" spans="1:21" s="4" customFormat="1" x14ac:dyDescent="0.3">
      <c r="A1797" s="607" t="s">
        <v>1016</v>
      </c>
      <c r="B1797" s="607" t="s">
        <v>122</v>
      </c>
      <c r="C1797" s="608">
        <v>35539</v>
      </c>
      <c r="D1797" s="609">
        <v>2.8227958697378873E-6</v>
      </c>
      <c r="E1797" s="610" t="s">
        <v>1038</v>
      </c>
      <c r="F1797" s="610" t="s">
        <v>127</v>
      </c>
      <c r="G1797" s="610" t="s">
        <v>110</v>
      </c>
      <c r="H1797" s="610" t="s">
        <v>110</v>
      </c>
      <c r="I1797" s="610" t="s">
        <v>110</v>
      </c>
      <c r="J1797" s="610" t="s">
        <v>110</v>
      </c>
      <c r="K1797" s="610" t="s">
        <v>1038</v>
      </c>
      <c r="L1797" s="610" t="s">
        <v>1038</v>
      </c>
      <c r="M1797" s="610" t="s">
        <v>1038</v>
      </c>
      <c r="N1797" s="610" t="s">
        <v>1038</v>
      </c>
      <c r="O1797" s="610" t="s">
        <v>1038</v>
      </c>
      <c r="P1797" s="610" t="s">
        <v>1038</v>
      </c>
      <c r="Q1797" s="610" t="s">
        <v>1038</v>
      </c>
      <c r="R1797" s="612">
        <v>4.1929663791632003E-5</v>
      </c>
      <c r="S1797" s="610"/>
      <c r="T1797" s="610" t="s">
        <v>108</v>
      </c>
      <c r="U1797" s="609">
        <v>0</v>
      </c>
    </row>
    <row r="1798" spans="1:21" s="4" customFormat="1" x14ac:dyDescent="0.3">
      <c r="A1798" s="607" t="s">
        <v>1017</v>
      </c>
      <c r="B1798" s="607" t="s">
        <v>123</v>
      </c>
      <c r="C1798" s="608">
        <v>1906808</v>
      </c>
      <c r="D1798" s="609">
        <v>1.5145416997617157E-4</v>
      </c>
      <c r="E1798" s="610" t="s">
        <v>1038</v>
      </c>
      <c r="F1798" s="610" t="s">
        <v>127</v>
      </c>
      <c r="G1798" s="610" t="s">
        <v>110</v>
      </c>
      <c r="H1798" s="610" t="s">
        <v>110</v>
      </c>
      <c r="I1798" s="610" t="s">
        <v>110</v>
      </c>
      <c r="J1798" s="610" t="s">
        <v>110</v>
      </c>
      <c r="K1798" s="610" t="s">
        <v>1038</v>
      </c>
      <c r="L1798" s="610" t="s">
        <v>1038</v>
      </c>
      <c r="M1798" s="610" t="s">
        <v>1038</v>
      </c>
      <c r="N1798" s="610" t="s">
        <v>1038</v>
      </c>
      <c r="O1798" s="610" t="s">
        <v>1038</v>
      </c>
      <c r="P1798" s="610" t="s">
        <v>1038</v>
      </c>
      <c r="Q1798" s="610" t="s">
        <v>1038</v>
      </c>
      <c r="R1798" s="612">
        <v>4.0562414369816512E-4</v>
      </c>
      <c r="S1798" s="610" t="s">
        <v>107</v>
      </c>
      <c r="T1798" s="610"/>
      <c r="U1798" s="609">
        <v>0</v>
      </c>
    </row>
    <row r="1799" spans="1:21" s="4" customFormat="1" x14ac:dyDescent="0.3">
      <c r="A1799" s="607" t="s">
        <v>1018</v>
      </c>
      <c r="B1799" s="607" t="s">
        <v>124</v>
      </c>
      <c r="C1799" s="608">
        <v>0</v>
      </c>
      <c r="D1799" s="609">
        <v>0</v>
      </c>
      <c r="E1799" s="610" t="s">
        <v>1038</v>
      </c>
      <c r="F1799" s="610" t="s">
        <v>127</v>
      </c>
      <c r="G1799" s="610" t="s">
        <v>110</v>
      </c>
      <c r="H1799" s="610" t="s">
        <v>110</v>
      </c>
      <c r="I1799" s="610" t="s">
        <v>110</v>
      </c>
      <c r="J1799" s="610" t="s">
        <v>110</v>
      </c>
      <c r="K1799" s="610" t="s">
        <v>1038</v>
      </c>
      <c r="L1799" s="610" t="s">
        <v>1038</v>
      </c>
      <c r="M1799" s="610" t="s">
        <v>1038</v>
      </c>
      <c r="N1799" s="610" t="s">
        <v>1038</v>
      </c>
      <c r="O1799" s="610" t="s">
        <v>1038</v>
      </c>
      <c r="P1799" s="610" t="s">
        <v>1038</v>
      </c>
      <c r="Q1799" s="610" t="s">
        <v>1038</v>
      </c>
      <c r="R1799" s="612">
        <v>0</v>
      </c>
      <c r="S1799" s="610"/>
      <c r="T1799" s="610"/>
      <c r="U1799" s="609">
        <v>0</v>
      </c>
    </row>
    <row r="1800" spans="1:21" s="4" customFormat="1" x14ac:dyDescent="0.3">
      <c r="A1800" s="607" t="s">
        <v>1019</v>
      </c>
      <c r="B1800" s="607" t="s">
        <v>125</v>
      </c>
      <c r="C1800" s="608">
        <v>419285</v>
      </c>
      <c r="D1800" s="609">
        <v>3.3303018268467037E-5</v>
      </c>
      <c r="E1800" s="610" t="s">
        <v>1038</v>
      </c>
      <c r="F1800" s="610" t="s">
        <v>127</v>
      </c>
      <c r="G1800" s="610" t="s">
        <v>110</v>
      </c>
      <c r="H1800" s="610" t="s">
        <v>110</v>
      </c>
      <c r="I1800" s="610" t="s">
        <v>110</v>
      </c>
      <c r="J1800" s="610" t="s">
        <v>110</v>
      </c>
      <c r="K1800" s="610" t="s">
        <v>1038</v>
      </c>
      <c r="L1800" s="610" t="s">
        <v>1038</v>
      </c>
      <c r="M1800" s="610" t="s">
        <v>1038</v>
      </c>
      <c r="N1800" s="610" t="s">
        <v>1038</v>
      </c>
      <c r="O1800" s="610" t="s">
        <v>1038</v>
      </c>
      <c r="P1800" s="610" t="s">
        <v>1038</v>
      </c>
      <c r="Q1800" s="610" t="s">
        <v>1038</v>
      </c>
      <c r="R1800" s="612">
        <v>2.961622602387998E-5</v>
      </c>
      <c r="S1800" s="610" t="s">
        <v>107</v>
      </c>
      <c r="T1800" s="610"/>
      <c r="U1800" s="609">
        <v>0</v>
      </c>
    </row>
    <row r="1801" spans="1:21" s="4" customFormat="1" x14ac:dyDescent="0.3">
      <c r="A1801" s="607" t="s">
        <v>1020</v>
      </c>
      <c r="B1801" s="607" t="s">
        <v>126</v>
      </c>
      <c r="C1801" s="608">
        <v>0</v>
      </c>
      <c r="D1801" s="609">
        <v>0</v>
      </c>
      <c r="E1801" s="610" t="s">
        <v>1038</v>
      </c>
      <c r="F1801" s="610" t="s">
        <v>127</v>
      </c>
      <c r="G1801" s="610" t="s">
        <v>110</v>
      </c>
      <c r="H1801" s="610" t="s">
        <v>110</v>
      </c>
      <c r="I1801" s="610" t="s">
        <v>110</v>
      </c>
      <c r="J1801" s="610" t="s">
        <v>110</v>
      </c>
      <c r="K1801" s="610" t="s">
        <v>1038</v>
      </c>
      <c r="L1801" s="610" t="s">
        <v>1038</v>
      </c>
      <c r="M1801" s="610" t="s">
        <v>1038</v>
      </c>
      <c r="N1801" s="610" t="s">
        <v>1038</v>
      </c>
      <c r="O1801" s="610" t="s">
        <v>1038</v>
      </c>
      <c r="P1801" s="610" t="s">
        <v>1038</v>
      </c>
      <c r="Q1801" s="610" t="s">
        <v>1038</v>
      </c>
      <c r="R1801" s="612">
        <v>0</v>
      </c>
      <c r="S1801" s="610"/>
      <c r="T1801" s="610"/>
      <c r="U1801" s="609">
        <v>0</v>
      </c>
    </row>
    <row r="1802" spans="1:21" s="4" customFormat="1" x14ac:dyDescent="0.3">
      <c r="A1802" s="686" t="s">
        <v>1065</v>
      </c>
      <c r="B1802" s="688"/>
      <c r="C1802" s="613">
        <v>10675644836</v>
      </c>
      <c r="D1802" s="614">
        <v>0.84794637299443998</v>
      </c>
      <c r="E1802" s="615">
        <v>0.82276513200953139</v>
      </c>
      <c r="F1802" s="615">
        <v>2.5181240984908659E-2</v>
      </c>
      <c r="G1802" s="616"/>
      <c r="H1802" s="616"/>
      <c r="I1802" s="616"/>
      <c r="J1802" s="616"/>
      <c r="K1802" s="610" t="s">
        <v>1038</v>
      </c>
      <c r="L1802" s="610" t="s">
        <v>1038</v>
      </c>
      <c r="M1802" s="610" t="s">
        <v>1038</v>
      </c>
      <c r="N1802" s="610" t="s">
        <v>1038</v>
      </c>
      <c r="O1802" s="610" t="s">
        <v>1038</v>
      </c>
      <c r="P1802" s="610" t="s">
        <v>1038</v>
      </c>
      <c r="Q1802" s="610" t="s">
        <v>1038</v>
      </c>
      <c r="R1802" s="614">
        <v>0.84173130921394645</v>
      </c>
      <c r="S1802" s="617"/>
      <c r="T1802" s="617"/>
      <c r="U1802" s="614">
        <v>0.15991362898498443</v>
      </c>
    </row>
    <row r="1803" spans="1:21" s="4" customFormat="1" x14ac:dyDescent="0.3">
      <c r="A1803" s="689" t="s">
        <v>1049</v>
      </c>
      <c r="B1803" s="690"/>
      <c r="C1803" s="613">
        <v>8598847028</v>
      </c>
      <c r="D1803" s="614">
        <v>0.68299023256552815</v>
      </c>
      <c r="E1803" s="615">
        <v>0.68299023256552815</v>
      </c>
      <c r="F1803" s="616">
        <v>0</v>
      </c>
      <c r="G1803" s="616"/>
      <c r="H1803" s="616"/>
      <c r="I1803" s="616"/>
      <c r="J1803" s="616"/>
      <c r="K1803" s="610" t="s">
        <v>1038</v>
      </c>
      <c r="L1803" s="610" t="s">
        <v>1038</v>
      </c>
      <c r="M1803" s="610" t="s">
        <v>1038</v>
      </c>
      <c r="N1803" s="610" t="s">
        <v>1038</v>
      </c>
      <c r="O1803" s="610" t="s">
        <v>1038</v>
      </c>
      <c r="P1803" s="610" t="s">
        <v>1038</v>
      </c>
      <c r="Q1803" s="610" t="s">
        <v>1038</v>
      </c>
      <c r="R1803" s="614">
        <v>0.62002188451047147</v>
      </c>
      <c r="S1803" s="615" t="s">
        <v>107</v>
      </c>
      <c r="T1803" s="617"/>
    </row>
    <row r="1804" spans="1:21" s="4" customFormat="1" x14ac:dyDescent="0.3">
      <c r="A1804" s="689" t="s">
        <v>1050</v>
      </c>
      <c r="B1804" s="690"/>
      <c r="C1804" s="613">
        <v>189562779</v>
      </c>
      <c r="D1804" s="614">
        <v>1.5056614694201748E-2</v>
      </c>
      <c r="E1804" s="615">
        <v>1.5056614694201748E-2</v>
      </c>
      <c r="F1804" s="618"/>
      <c r="G1804" s="618"/>
      <c r="H1804" s="618"/>
      <c r="I1804" s="618"/>
      <c r="J1804" s="618"/>
      <c r="K1804" s="610" t="s">
        <v>1038</v>
      </c>
      <c r="L1804" s="610" t="s">
        <v>1038</v>
      </c>
      <c r="M1804" s="610" t="s">
        <v>1038</v>
      </c>
      <c r="N1804" s="610" t="s">
        <v>1038</v>
      </c>
      <c r="O1804" s="610" t="s">
        <v>1038</v>
      </c>
      <c r="P1804" s="610" t="s">
        <v>1038</v>
      </c>
      <c r="Q1804" s="610" t="s">
        <v>1038</v>
      </c>
      <c r="R1804" s="614">
        <v>7.0466331358240925E-3</v>
      </c>
      <c r="S1804" s="617"/>
      <c r="T1804" s="615" t="s">
        <v>108</v>
      </c>
    </row>
    <row r="1805" spans="1:21" s="4" customFormat="1" x14ac:dyDescent="0.3">
      <c r="A1805" s="686" t="s">
        <v>1024</v>
      </c>
      <c r="B1805" s="687"/>
      <c r="C1805" s="687"/>
      <c r="D1805" s="687"/>
      <c r="E1805" s="687"/>
      <c r="F1805" s="687"/>
      <c r="G1805" s="687"/>
      <c r="H1805" s="687"/>
      <c r="I1805" s="687"/>
      <c r="J1805" s="687"/>
      <c r="K1805" s="687"/>
      <c r="L1805" s="687"/>
      <c r="M1805" s="687"/>
      <c r="N1805" s="687"/>
      <c r="O1805" s="687"/>
      <c r="P1805" s="687"/>
      <c r="Q1805" s="687"/>
      <c r="R1805" s="687"/>
      <c r="S1805" s="687"/>
      <c r="T1805" s="687"/>
    </row>
    <row r="1806" spans="1:21" s="4" customFormat="1" x14ac:dyDescent="0.3">
      <c r="A1806" s="619" t="s">
        <v>1025</v>
      </c>
      <c r="B1806" s="607" t="s">
        <v>109</v>
      </c>
      <c r="C1806" s="608">
        <v>0</v>
      </c>
      <c r="D1806" s="620">
        <v>0</v>
      </c>
      <c r="E1806" s="610" t="s">
        <v>127</v>
      </c>
      <c r="F1806" s="610" t="s">
        <v>110</v>
      </c>
      <c r="G1806" s="610" t="s">
        <v>110</v>
      </c>
      <c r="H1806" s="610" t="s">
        <v>110</v>
      </c>
      <c r="I1806" s="610" t="s">
        <v>110</v>
      </c>
      <c r="J1806" s="610" t="s">
        <v>110</v>
      </c>
      <c r="K1806" s="611"/>
      <c r="L1806" s="611"/>
      <c r="M1806" s="611"/>
      <c r="N1806" s="611"/>
      <c r="O1806" s="611"/>
      <c r="P1806" s="611"/>
      <c r="Q1806" s="611"/>
      <c r="R1806" s="621">
        <v>0</v>
      </c>
      <c r="S1806" s="622"/>
      <c r="T1806" s="622"/>
    </row>
    <row r="1807" spans="1:21" s="4" customFormat="1" x14ac:dyDescent="0.3">
      <c r="A1807" s="619" t="s">
        <v>1026</v>
      </c>
      <c r="B1807" s="607" t="s">
        <v>128</v>
      </c>
      <c r="C1807" s="608">
        <v>0</v>
      </c>
      <c r="D1807" s="620">
        <v>0</v>
      </c>
      <c r="E1807" s="610" t="s">
        <v>110</v>
      </c>
      <c r="F1807" s="610" t="s">
        <v>110</v>
      </c>
      <c r="G1807" s="610" t="s">
        <v>110</v>
      </c>
      <c r="H1807" s="610" t="s">
        <v>110</v>
      </c>
      <c r="I1807" s="610" t="s">
        <v>127</v>
      </c>
      <c r="J1807" s="610" t="s">
        <v>110</v>
      </c>
      <c r="K1807" s="611"/>
      <c r="L1807" s="611"/>
      <c r="M1807" s="611"/>
      <c r="N1807" s="611"/>
      <c r="O1807" s="611"/>
      <c r="P1807" s="611"/>
      <c r="Q1807" s="611"/>
      <c r="R1807" s="621">
        <v>0</v>
      </c>
      <c r="S1807" s="622"/>
      <c r="T1807" s="622"/>
    </row>
    <row r="1808" spans="1:21" s="4" customFormat="1" x14ac:dyDescent="0.3">
      <c r="A1808" s="607" t="s">
        <v>1027</v>
      </c>
      <c r="B1808" s="607" t="s">
        <v>111</v>
      </c>
      <c r="C1808" s="608">
        <v>67469252</v>
      </c>
      <c r="D1808" s="609">
        <v>5.3589556791104054E-3</v>
      </c>
      <c r="E1808" s="610" t="s">
        <v>127</v>
      </c>
      <c r="F1808" s="610" t="s">
        <v>110</v>
      </c>
      <c r="G1808" s="610" t="s">
        <v>110</v>
      </c>
      <c r="H1808" s="610" t="s">
        <v>110</v>
      </c>
      <c r="I1808" s="610" t="s">
        <v>110</v>
      </c>
      <c r="J1808" s="610" t="s">
        <v>110</v>
      </c>
      <c r="K1808" s="622"/>
      <c r="L1808" s="622"/>
      <c r="M1808" s="622"/>
      <c r="N1808" s="622"/>
      <c r="O1808" s="622"/>
      <c r="P1808" s="622"/>
      <c r="Q1808" s="622"/>
      <c r="R1808" s="612">
        <v>2.8079373385759925E-2</v>
      </c>
      <c r="S1808" s="622"/>
      <c r="T1808" s="622"/>
    </row>
    <row r="1809" spans="1:20" s="4" customFormat="1" x14ac:dyDescent="0.3">
      <c r="A1809" s="607" t="s">
        <v>1028</v>
      </c>
      <c r="B1809" s="607" t="s">
        <v>112</v>
      </c>
      <c r="C1809" s="608">
        <v>290092</v>
      </c>
      <c r="D1809" s="609">
        <v>2.3041461477362988E-5</v>
      </c>
      <c r="E1809" s="610" t="s">
        <v>127</v>
      </c>
      <c r="F1809" s="610" t="s">
        <v>110</v>
      </c>
      <c r="G1809" s="610" t="s">
        <v>110</v>
      </c>
      <c r="H1809" s="610" t="s">
        <v>110</v>
      </c>
      <c r="I1809" s="610" t="s">
        <v>110</v>
      </c>
      <c r="J1809" s="610" t="s">
        <v>110</v>
      </c>
      <c r="K1809" s="622"/>
      <c r="L1809" s="622"/>
      <c r="M1809" s="622"/>
      <c r="N1809" s="622"/>
      <c r="O1809" s="622"/>
      <c r="P1809" s="622"/>
      <c r="Q1809" s="622"/>
      <c r="R1809" s="612">
        <v>4.7687771622689747E-5</v>
      </c>
      <c r="S1809" s="622"/>
      <c r="T1809" s="622"/>
    </row>
    <row r="1810" spans="1:20" s="4" customFormat="1" x14ac:dyDescent="0.3">
      <c r="A1810" s="607" t="s">
        <v>1029</v>
      </c>
      <c r="B1810" s="607" t="s">
        <v>113</v>
      </c>
      <c r="C1810" s="608">
        <v>20822782</v>
      </c>
      <c r="D1810" s="609">
        <v>1.6539143764892773E-3</v>
      </c>
      <c r="E1810" s="610" t="s">
        <v>127</v>
      </c>
      <c r="F1810" s="610" t="s">
        <v>110</v>
      </c>
      <c r="G1810" s="610" t="s">
        <v>110</v>
      </c>
      <c r="H1810" s="610" t="s">
        <v>110</v>
      </c>
      <c r="I1810" s="610" t="s">
        <v>110</v>
      </c>
      <c r="J1810" s="610" t="s">
        <v>110</v>
      </c>
      <c r="K1810" s="622"/>
      <c r="L1810" s="622"/>
      <c r="M1810" s="622"/>
      <c r="N1810" s="622"/>
      <c r="O1810" s="622"/>
      <c r="P1810" s="622"/>
      <c r="Q1810" s="622"/>
      <c r="R1810" s="612">
        <v>1.4052010210475593E-3</v>
      </c>
      <c r="S1810" s="622"/>
      <c r="T1810" s="622"/>
    </row>
    <row r="1811" spans="1:20" s="4" customFormat="1" x14ac:dyDescent="0.3">
      <c r="A1811" s="607" t="s">
        <v>1030</v>
      </c>
      <c r="B1811" s="607" t="s">
        <v>114</v>
      </c>
      <c r="C1811" s="608">
        <v>1471876</v>
      </c>
      <c r="D1811" s="609">
        <v>1.1690833995234313E-4</v>
      </c>
      <c r="E1811" s="610" t="s">
        <v>127</v>
      </c>
      <c r="F1811" s="610" t="s">
        <v>110</v>
      </c>
      <c r="G1811" s="610" t="s">
        <v>110</v>
      </c>
      <c r="H1811" s="610" t="s">
        <v>110</v>
      </c>
      <c r="I1811" s="610" t="s">
        <v>110</v>
      </c>
      <c r="J1811" s="610" t="s">
        <v>110</v>
      </c>
      <c r="K1811" s="622"/>
      <c r="L1811" s="622"/>
      <c r="M1811" s="622"/>
      <c r="N1811" s="622"/>
      <c r="O1811" s="622"/>
      <c r="P1811" s="622"/>
      <c r="Q1811" s="622"/>
      <c r="R1811" s="612">
        <v>0</v>
      </c>
      <c r="S1811" s="622"/>
      <c r="T1811" s="622"/>
    </row>
    <row r="1812" spans="1:20" s="4" customFormat="1" x14ac:dyDescent="0.3">
      <c r="A1812" s="607" t="s">
        <v>1031</v>
      </c>
      <c r="B1812" s="607" t="s">
        <v>115</v>
      </c>
      <c r="C1812" s="608">
        <v>0</v>
      </c>
      <c r="D1812" s="609">
        <v>0</v>
      </c>
      <c r="E1812" s="610" t="s">
        <v>127</v>
      </c>
      <c r="F1812" s="610" t="s">
        <v>110</v>
      </c>
      <c r="G1812" s="610" t="s">
        <v>110</v>
      </c>
      <c r="H1812" s="610" t="s">
        <v>110</v>
      </c>
      <c r="I1812" s="610" t="s">
        <v>110</v>
      </c>
      <c r="J1812" s="610" t="s">
        <v>110</v>
      </c>
      <c r="K1812" s="622"/>
      <c r="L1812" s="622"/>
      <c r="M1812" s="622"/>
      <c r="N1812" s="622"/>
      <c r="O1812" s="622"/>
      <c r="P1812" s="622"/>
      <c r="Q1812" s="622"/>
      <c r="R1812" s="612">
        <v>1.726521354290151E-5</v>
      </c>
      <c r="S1812" s="622"/>
      <c r="T1812" s="622"/>
    </row>
    <row r="1813" spans="1:20" s="4" customFormat="1" x14ac:dyDescent="0.3">
      <c r="A1813" s="607" t="s">
        <v>1032</v>
      </c>
      <c r="B1813" s="607" t="s">
        <v>116</v>
      </c>
      <c r="C1813" s="608">
        <v>26757605</v>
      </c>
      <c r="D1813" s="609">
        <v>2.1253061953931691E-3</v>
      </c>
      <c r="E1813" s="610" t="s">
        <v>127</v>
      </c>
      <c r="F1813" s="610" t="s">
        <v>110</v>
      </c>
      <c r="G1813" s="610" t="s">
        <v>110</v>
      </c>
      <c r="H1813" s="610" t="s">
        <v>110</v>
      </c>
      <c r="I1813" s="610" t="s">
        <v>110</v>
      </c>
      <c r="J1813" s="610" t="s">
        <v>110</v>
      </c>
      <c r="K1813" s="622"/>
      <c r="L1813" s="622"/>
      <c r="M1813" s="622"/>
      <c r="N1813" s="622"/>
      <c r="O1813" s="622"/>
      <c r="P1813" s="622"/>
      <c r="Q1813" s="622"/>
      <c r="R1813" s="612">
        <v>1.5384283182952275E-4</v>
      </c>
      <c r="S1813" s="622"/>
      <c r="T1813" s="622"/>
    </row>
    <row r="1814" spans="1:20" s="4" customFormat="1" x14ac:dyDescent="0.3">
      <c r="A1814" s="607" t="s">
        <v>1011</v>
      </c>
      <c r="B1814" s="607" t="s">
        <v>117</v>
      </c>
      <c r="C1814" s="608">
        <v>373714</v>
      </c>
      <c r="D1814" s="609">
        <v>2.9683399523431296E-5</v>
      </c>
      <c r="E1814" s="610" t="s">
        <v>127</v>
      </c>
      <c r="F1814" s="610" t="s">
        <v>110</v>
      </c>
      <c r="G1814" s="610" t="s">
        <v>110</v>
      </c>
      <c r="H1814" s="610" t="s">
        <v>110</v>
      </c>
      <c r="I1814" s="610" t="s">
        <v>110</v>
      </c>
      <c r="J1814" s="610" t="s">
        <v>110</v>
      </c>
      <c r="K1814" s="622"/>
      <c r="L1814" s="622"/>
      <c r="M1814" s="622"/>
      <c r="N1814" s="622"/>
      <c r="O1814" s="622"/>
      <c r="P1814" s="622"/>
      <c r="Q1814" s="622"/>
      <c r="R1814" s="612">
        <v>9.8533137032149313E-5</v>
      </c>
      <c r="S1814" s="622"/>
      <c r="T1814" s="622"/>
    </row>
    <row r="1815" spans="1:20" s="4" customFormat="1" x14ac:dyDescent="0.3">
      <c r="A1815" s="607" t="s">
        <v>1012</v>
      </c>
      <c r="B1815" s="607" t="s">
        <v>118</v>
      </c>
      <c r="C1815" s="608">
        <v>0</v>
      </c>
      <c r="D1815" s="609">
        <v>0</v>
      </c>
      <c r="E1815" s="610" t="s">
        <v>127</v>
      </c>
      <c r="F1815" s="610" t="s">
        <v>110</v>
      </c>
      <c r="G1815" s="610" t="s">
        <v>110</v>
      </c>
      <c r="H1815" s="610" t="s">
        <v>110</v>
      </c>
      <c r="I1815" s="610" t="s">
        <v>110</v>
      </c>
      <c r="J1815" s="610" t="s">
        <v>110</v>
      </c>
      <c r="K1815" s="622"/>
      <c r="L1815" s="622"/>
      <c r="M1815" s="622"/>
      <c r="N1815" s="622"/>
      <c r="O1815" s="622"/>
      <c r="P1815" s="622"/>
      <c r="Q1815" s="622"/>
      <c r="R1815" s="612">
        <v>0</v>
      </c>
      <c r="S1815" s="622"/>
      <c r="T1815" s="622"/>
    </row>
    <row r="1816" spans="1:20" s="4" customFormat="1" x14ac:dyDescent="0.3">
      <c r="A1816" s="607" t="s">
        <v>1013</v>
      </c>
      <c r="B1816" s="607" t="s">
        <v>119</v>
      </c>
      <c r="C1816" s="608">
        <v>0</v>
      </c>
      <c r="D1816" s="609">
        <v>0</v>
      </c>
      <c r="E1816" s="610" t="s">
        <v>127</v>
      </c>
      <c r="F1816" s="610" t="s">
        <v>110</v>
      </c>
      <c r="G1816" s="610" t="s">
        <v>110</v>
      </c>
      <c r="H1816" s="610" t="s">
        <v>110</v>
      </c>
      <c r="I1816" s="610" t="s">
        <v>110</v>
      </c>
      <c r="J1816" s="610" t="s">
        <v>110</v>
      </c>
      <c r="K1816" s="622"/>
      <c r="L1816" s="622"/>
      <c r="M1816" s="622"/>
      <c r="N1816" s="622"/>
      <c r="O1816" s="622"/>
      <c r="P1816" s="622"/>
      <c r="Q1816" s="622"/>
      <c r="R1816" s="612">
        <v>0</v>
      </c>
      <c r="S1816" s="622"/>
      <c r="T1816" s="622"/>
    </row>
    <row r="1817" spans="1:20" s="4" customFormat="1" x14ac:dyDescent="0.3">
      <c r="A1817" s="607" t="s">
        <v>1014</v>
      </c>
      <c r="B1817" s="607" t="s">
        <v>120</v>
      </c>
      <c r="C1817" s="608">
        <v>1060633084</v>
      </c>
      <c r="D1817" s="609">
        <v>8.4244089277204129E-2</v>
      </c>
      <c r="E1817" s="610" t="s">
        <v>127</v>
      </c>
      <c r="F1817" s="610" t="s">
        <v>110</v>
      </c>
      <c r="G1817" s="610" t="s">
        <v>110</v>
      </c>
      <c r="H1817" s="610" t="s">
        <v>110</v>
      </c>
      <c r="I1817" s="610" t="s">
        <v>110</v>
      </c>
      <c r="J1817" s="610" t="s">
        <v>110</v>
      </c>
      <c r="K1817" s="622"/>
      <c r="L1817" s="622"/>
      <c r="M1817" s="622"/>
      <c r="N1817" s="622"/>
      <c r="O1817" s="622"/>
      <c r="P1817" s="622"/>
      <c r="Q1817" s="622"/>
      <c r="R1817" s="612">
        <v>9.0885440173221643E-2</v>
      </c>
      <c r="S1817" s="622"/>
      <c r="T1817" s="622"/>
    </row>
    <row r="1818" spans="1:20" s="4" customFormat="1" x14ac:dyDescent="0.3">
      <c r="A1818" s="607" t="s">
        <v>1015</v>
      </c>
      <c r="B1818" s="607" t="s">
        <v>121</v>
      </c>
      <c r="C1818" s="608">
        <v>0</v>
      </c>
      <c r="D1818" s="609">
        <v>0</v>
      </c>
      <c r="E1818" s="610" t="s">
        <v>127</v>
      </c>
      <c r="F1818" s="610" t="s">
        <v>110</v>
      </c>
      <c r="G1818" s="610" t="s">
        <v>110</v>
      </c>
      <c r="H1818" s="610" t="s">
        <v>110</v>
      </c>
      <c r="I1818" s="610" t="s">
        <v>110</v>
      </c>
      <c r="J1818" s="610" t="s">
        <v>110</v>
      </c>
      <c r="K1818" s="622"/>
      <c r="L1818" s="622"/>
      <c r="M1818" s="622"/>
      <c r="N1818" s="622"/>
      <c r="O1818" s="622"/>
      <c r="P1818" s="622"/>
      <c r="Q1818" s="622"/>
      <c r="R1818" s="612">
        <v>0</v>
      </c>
      <c r="S1818" s="622"/>
      <c r="T1818" s="622"/>
    </row>
    <row r="1819" spans="1:20" s="4" customFormat="1" x14ac:dyDescent="0.3">
      <c r="A1819" s="607" t="s">
        <v>1016</v>
      </c>
      <c r="B1819" s="607" t="s">
        <v>122</v>
      </c>
      <c r="C1819" s="608">
        <v>5419717</v>
      </c>
      <c r="D1819" s="609">
        <v>4.3047791898332007E-4</v>
      </c>
      <c r="E1819" s="610" t="s">
        <v>127</v>
      </c>
      <c r="F1819" s="610" t="s">
        <v>110</v>
      </c>
      <c r="G1819" s="610" t="s">
        <v>110</v>
      </c>
      <c r="H1819" s="610" t="s">
        <v>110</v>
      </c>
      <c r="I1819" s="610" t="s">
        <v>110</v>
      </c>
      <c r="J1819" s="610" t="s">
        <v>110</v>
      </c>
      <c r="K1819" s="622"/>
      <c r="L1819" s="622"/>
      <c r="M1819" s="622"/>
      <c r="N1819" s="622"/>
      <c r="O1819" s="622"/>
      <c r="P1819" s="622"/>
      <c r="Q1819" s="622"/>
      <c r="R1819" s="612">
        <v>1.1058480491271756E-3</v>
      </c>
      <c r="S1819" s="622"/>
      <c r="T1819" s="622"/>
    </row>
    <row r="1820" spans="1:20" s="4" customFormat="1" x14ac:dyDescent="0.3">
      <c r="A1820" s="607" t="s">
        <v>1017</v>
      </c>
      <c r="B1820" s="607" t="s">
        <v>123</v>
      </c>
      <c r="C1820" s="608">
        <v>49104</v>
      </c>
      <c r="D1820" s="609">
        <v>3.9002382843526612E-6</v>
      </c>
      <c r="E1820" s="610" t="s">
        <v>127</v>
      </c>
      <c r="F1820" s="610" t="s">
        <v>110</v>
      </c>
      <c r="G1820" s="610" t="s">
        <v>110</v>
      </c>
      <c r="H1820" s="610" t="s">
        <v>110</v>
      </c>
      <c r="I1820" s="610" t="s">
        <v>110</v>
      </c>
      <c r="J1820" s="610" t="s">
        <v>110</v>
      </c>
      <c r="K1820" s="622"/>
      <c r="L1820" s="622"/>
      <c r="M1820" s="622"/>
      <c r="N1820" s="622"/>
      <c r="O1820" s="622"/>
      <c r="P1820" s="622"/>
      <c r="Q1820" s="622"/>
      <c r="R1820" s="612">
        <v>6.4846179815079461E-5</v>
      </c>
      <c r="S1820" s="622"/>
      <c r="T1820" s="622"/>
    </row>
    <row r="1821" spans="1:20" s="4" customFormat="1" x14ac:dyDescent="0.3">
      <c r="A1821" s="607" t="s">
        <v>1018</v>
      </c>
      <c r="B1821" s="607" t="s">
        <v>124</v>
      </c>
      <c r="C1821" s="608">
        <v>0</v>
      </c>
      <c r="D1821" s="609">
        <v>0</v>
      </c>
      <c r="E1821" s="610" t="s">
        <v>127</v>
      </c>
      <c r="F1821" s="610" t="s">
        <v>110</v>
      </c>
      <c r="G1821" s="610" t="s">
        <v>110</v>
      </c>
      <c r="H1821" s="610" t="s">
        <v>110</v>
      </c>
      <c r="I1821" s="610" t="s">
        <v>110</v>
      </c>
      <c r="J1821" s="610" t="s">
        <v>110</v>
      </c>
      <c r="K1821" s="622"/>
      <c r="L1821" s="622"/>
      <c r="M1821" s="622"/>
      <c r="N1821" s="622"/>
      <c r="O1821" s="622"/>
      <c r="P1821" s="622"/>
      <c r="Q1821" s="622"/>
      <c r="R1821" s="612">
        <v>0</v>
      </c>
      <c r="S1821" s="622"/>
      <c r="T1821" s="622"/>
    </row>
    <row r="1822" spans="1:20" s="4" customFormat="1" x14ac:dyDescent="0.3">
      <c r="A1822" s="607" t="s">
        <v>1019</v>
      </c>
      <c r="B1822" s="607" t="s">
        <v>125</v>
      </c>
      <c r="C1822" s="608">
        <v>0</v>
      </c>
      <c r="D1822" s="609">
        <v>0</v>
      </c>
      <c r="E1822" s="610" t="s">
        <v>127</v>
      </c>
      <c r="F1822" s="610" t="s">
        <v>110</v>
      </c>
      <c r="G1822" s="610" t="s">
        <v>110</v>
      </c>
      <c r="H1822" s="610" t="s">
        <v>110</v>
      </c>
      <c r="I1822" s="610" t="s">
        <v>110</v>
      </c>
      <c r="J1822" s="610" t="s">
        <v>110</v>
      </c>
      <c r="K1822" s="622"/>
      <c r="L1822" s="622"/>
      <c r="M1822" s="622"/>
      <c r="N1822" s="622"/>
      <c r="O1822" s="622"/>
      <c r="P1822" s="622"/>
      <c r="Q1822" s="622"/>
      <c r="R1822" s="612">
        <v>3.5865954703979277E-21</v>
      </c>
      <c r="S1822" s="622"/>
      <c r="T1822" s="622"/>
    </row>
    <row r="1823" spans="1:20" s="4" customFormat="1" x14ac:dyDescent="0.3">
      <c r="A1823" s="607" t="s">
        <v>1020</v>
      </c>
      <c r="B1823" s="607" t="s">
        <v>126</v>
      </c>
      <c r="C1823" s="608">
        <v>44234663</v>
      </c>
      <c r="D1823" s="609">
        <v>3.5134760127084989E-3</v>
      </c>
      <c r="E1823" s="610" t="s">
        <v>127</v>
      </c>
      <c r="F1823" s="610" t="s">
        <v>110</v>
      </c>
      <c r="G1823" s="610" t="s">
        <v>110</v>
      </c>
      <c r="H1823" s="610" t="s">
        <v>110</v>
      </c>
      <c r="I1823" s="610" t="s">
        <v>110</v>
      </c>
      <c r="J1823" s="610" t="s">
        <v>110</v>
      </c>
      <c r="K1823" s="622"/>
      <c r="L1823" s="622"/>
      <c r="M1823" s="622"/>
      <c r="N1823" s="622"/>
      <c r="O1823" s="622"/>
      <c r="P1823" s="622"/>
      <c r="Q1823" s="622"/>
      <c r="R1823" s="612">
        <v>1.7355522164520885E-4</v>
      </c>
      <c r="S1823" s="622"/>
      <c r="T1823" s="622"/>
    </row>
    <row r="1824" spans="1:20" s="4" customFormat="1" x14ac:dyDescent="0.3">
      <c r="A1824" s="686" t="s">
        <v>1066</v>
      </c>
      <c r="B1824" s="688"/>
      <c r="C1824" s="613">
        <v>1227521889</v>
      </c>
      <c r="D1824" s="623">
        <v>9.7499752899126296E-2</v>
      </c>
      <c r="E1824" s="615">
        <v>9.7499752899126296E-2</v>
      </c>
      <c r="F1824" s="624"/>
      <c r="G1824" s="624"/>
      <c r="H1824" s="624"/>
      <c r="I1824" s="615">
        <v>0</v>
      </c>
      <c r="J1824" s="624"/>
      <c r="K1824" s="625"/>
      <c r="L1824" s="625"/>
      <c r="M1824" s="625"/>
      <c r="N1824" s="625"/>
      <c r="O1824" s="625"/>
      <c r="P1824" s="625"/>
      <c r="Q1824" s="625"/>
      <c r="R1824" s="614">
        <v>0.12203159298464385</v>
      </c>
      <c r="S1824" s="625"/>
      <c r="T1824" s="625"/>
    </row>
    <row r="1825" spans="1:21" s="4" customFormat="1" x14ac:dyDescent="0.3">
      <c r="A1825" s="686" t="s">
        <v>1067</v>
      </c>
      <c r="B1825" s="688"/>
      <c r="C1825" s="613">
        <v>11903166725</v>
      </c>
      <c r="D1825" s="627">
        <v>0.94544612589356636</v>
      </c>
      <c r="E1825" s="615">
        <v>0.92026488490865765</v>
      </c>
      <c r="F1825" s="615">
        <v>2.5181240984908659E-2</v>
      </c>
      <c r="G1825" s="624"/>
      <c r="H1825" s="624"/>
      <c r="I1825" s="615">
        <v>0</v>
      </c>
      <c r="J1825" s="624"/>
      <c r="K1825" s="617"/>
      <c r="L1825" s="617"/>
      <c r="M1825" s="617"/>
      <c r="N1825" s="617"/>
      <c r="O1825" s="617"/>
      <c r="P1825" s="617"/>
      <c r="Q1825" s="617"/>
      <c r="R1825" s="627">
        <v>0.96376290219859029</v>
      </c>
      <c r="S1825" s="625"/>
      <c r="T1825" s="625"/>
    </row>
    <row r="1826" spans="1:21" s="4" customFormat="1" x14ac:dyDescent="0.3">
      <c r="A1826" s="691" t="s">
        <v>1053</v>
      </c>
      <c r="B1826" s="692"/>
      <c r="C1826" s="692"/>
      <c r="D1826" s="692"/>
      <c r="E1826" s="692"/>
      <c r="F1826" s="692"/>
      <c r="G1826" s="692"/>
      <c r="H1826" s="692"/>
      <c r="I1826" s="692"/>
      <c r="J1826" s="692"/>
      <c r="K1826" s="692"/>
      <c r="L1826" s="692"/>
      <c r="M1826" s="692"/>
      <c r="N1826" s="692"/>
      <c r="O1826" s="692"/>
      <c r="P1826" s="692"/>
      <c r="Q1826" s="692"/>
      <c r="R1826" s="692"/>
      <c r="S1826" s="692"/>
      <c r="T1826" s="692"/>
    </row>
    <row r="1827" spans="1:21" s="4" customFormat="1" x14ac:dyDescent="0.3">
      <c r="A1827" s="673" t="s">
        <v>1068</v>
      </c>
      <c r="B1827" s="673"/>
      <c r="C1827" s="613">
        <v>686833275</v>
      </c>
      <c r="D1827" s="614">
        <v>5.4553874106433677E-2</v>
      </c>
      <c r="E1827" s="628"/>
      <c r="F1827" s="628"/>
      <c r="G1827" s="628"/>
      <c r="H1827" s="628"/>
      <c r="I1827" s="628"/>
      <c r="J1827" s="628"/>
      <c r="K1827" s="628"/>
      <c r="L1827" s="628"/>
      <c r="M1827" s="628"/>
      <c r="N1827" s="628"/>
      <c r="O1827" s="628"/>
      <c r="P1827" s="628"/>
      <c r="Q1827" s="628"/>
      <c r="R1827" s="628"/>
      <c r="S1827" s="628"/>
      <c r="T1827" s="628"/>
    </row>
    <row r="1828" spans="1:21" s="4" customFormat="1" x14ac:dyDescent="0.3">
      <c r="A1828" s="673" t="s">
        <v>419</v>
      </c>
      <c r="B1828" s="673"/>
      <c r="C1828" s="613">
        <v>12590000000</v>
      </c>
      <c r="D1828" s="629">
        <v>1</v>
      </c>
      <c r="E1828" s="630"/>
      <c r="F1828" s="630"/>
      <c r="G1828" s="630"/>
      <c r="H1828" s="630"/>
      <c r="I1828" s="630"/>
      <c r="J1828" s="630"/>
      <c r="K1828" s="630"/>
      <c r="L1828" s="630"/>
      <c r="M1828" s="630"/>
      <c r="N1828" s="630"/>
      <c r="O1828" s="630"/>
      <c r="P1828" s="630"/>
      <c r="Q1828" s="630"/>
      <c r="R1828" s="630"/>
      <c r="S1828" s="630"/>
      <c r="T1828" s="630"/>
    </row>
    <row r="1829" spans="1:21" s="4" customFormat="1" ht="30" customHeight="1" x14ac:dyDescent="0.3">
      <c r="A1829" s="674" t="s">
        <v>1069</v>
      </c>
      <c r="B1829" s="674"/>
      <c r="C1829" s="674"/>
      <c r="D1829" s="674"/>
      <c r="E1829" s="674"/>
      <c r="F1829" s="674"/>
      <c r="G1829" s="674"/>
      <c r="H1829" s="674"/>
      <c r="I1829" s="674"/>
      <c r="J1829" s="674"/>
      <c r="K1829" s="674"/>
      <c r="L1829" s="674"/>
      <c r="M1829" s="674"/>
      <c r="N1829" s="674"/>
      <c r="O1829" s="674"/>
      <c r="P1829" s="674"/>
      <c r="Q1829" s="674"/>
      <c r="R1829" s="674"/>
      <c r="S1829" s="674"/>
      <c r="T1829" s="674"/>
      <c r="U1829" s="674"/>
    </row>
    <row r="1830" spans="1:21" s="4" customFormat="1" ht="16.5" customHeight="1" x14ac:dyDescent="0.3">
      <c r="A1830" s="674" t="s">
        <v>1037</v>
      </c>
      <c r="B1830" s="674"/>
      <c r="C1830" s="674"/>
      <c r="D1830" s="674"/>
      <c r="E1830" s="674"/>
      <c r="F1830" s="674"/>
      <c r="G1830" s="674"/>
      <c r="H1830" s="674"/>
      <c r="I1830" s="674"/>
      <c r="J1830" s="674"/>
      <c r="K1830" s="674"/>
      <c r="L1830" s="674"/>
      <c r="M1830" s="674"/>
      <c r="N1830" s="674"/>
      <c r="O1830" s="674"/>
      <c r="P1830" s="674"/>
      <c r="Q1830" s="674"/>
      <c r="R1830" s="674"/>
      <c r="S1830" s="674"/>
      <c r="T1830" s="674"/>
      <c r="U1830" s="674"/>
    </row>
    <row r="1831" spans="1:21" s="4" customFormat="1" x14ac:dyDescent="0.3">
      <c r="A1831" s="598"/>
      <c r="B1831" s="598"/>
      <c r="C1831" s="598"/>
      <c r="D1831" s="598"/>
      <c r="E1831" s="598"/>
      <c r="F1831" s="598"/>
      <c r="G1831" s="598"/>
      <c r="H1831" s="598"/>
      <c r="I1831" s="598"/>
      <c r="J1831" s="598"/>
      <c r="K1831" s="598"/>
      <c r="L1831" s="598"/>
      <c r="M1831" s="598"/>
      <c r="N1831" s="598"/>
      <c r="O1831" s="598"/>
      <c r="P1831" s="598"/>
      <c r="Q1831" s="598"/>
      <c r="R1831" s="598"/>
      <c r="S1831" s="598"/>
      <c r="T1831" s="598"/>
      <c r="U1831" s="598"/>
    </row>
    <row r="1832" spans="1:21" s="4" customFormat="1" x14ac:dyDescent="0.3">
      <c r="A1832" s="1"/>
      <c r="B1832" s="1"/>
      <c r="C1832" s="1"/>
      <c r="D1832" s="3"/>
      <c r="E1832" s="3"/>
      <c r="F1832" s="3"/>
      <c r="G1832" s="3"/>
      <c r="H1832" s="3"/>
      <c r="I1832" s="3"/>
      <c r="J1832" s="3"/>
      <c r="K1832" s="3"/>
      <c r="L1832" s="3"/>
      <c r="M1832" s="3"/>
      <c r="N1832" s="3"/>
      <c r="O1832" s="3"/>
      <c r="P1832" s="3"/>
      <c r="Q1832" s="3"/>
      <c r="R1832" s="3"/>
      <c r="S1832" s="3"/>
      <c r="T1832" s="3"/>
    </row>
    <row r="1833" spans="1:21" customFormat="1" ht="14.5" x14ac:dyDescent="0.35">
      <c r="C1833" s="675" t="s">
        <v>1070</v>
      </c>
      <c r="D1833" s="676"/>
    </row>
    <row r="1834" spans="1:21" customFormat="1" ht="14.5" x14ac:dyDescent="0.35">
      <c r="C1834" s="631" t="s">
        <v>1058</v>
      </c>
      <c r="D1834" s="641" t="s">
        <v>1059</v>
      </c>
    </row>
    <row r="1835" spans="1:21" customFormat="1" ht="14.5" x14ac:dyDescent="0.35">
      <c r="B1835" s="632" t="s">
        <v>1042</v>
      </c>
      <c r="C1835" s="633">
        <v>0.82276513200953139</v>
      </c>
      <c r="D1835" s="633">
        <v>0.92026488490865765</v>
      </c>
    </row>
    <row r="1836" spans="1:21" customFormat="1" ht="14.5" x14ac:dyDescent="0.35">
      <c r="B1836" s="632" t="s">
        <v>1060</v>
      </c>
      <c r="C1836" s="633">
        <v>2.5181240984908659E-2</v>
      </c>
      <c r="D1836" s="633">
        <v>2.5181240984908659E-2</v>
      </c>
    </row>
    <row r="1837" spans="1:21" customFormat="1" ht="14.5" x14ac:dyDescent="0.35">
      <c r="B1837" s="632" t="s">
        <v>1044</v>
      </c>
      <c r="C1837" s="634">
        <v>0</v>
      </c>
      <c r="D1837" s="634">
        <v>0</v>
      </c>
    </row>
    <row r="1838" spans="1:21" customFormat="1" ht="14.5" x14ac:dyDescent="0.35">
      <c r="B1838" s="632" t="s">
        <v>419</v>
      </c>
      <c r="C1838" s="635">
        <v>0.84794637299444009</v>
      </c>
      <c r="D1838" s="635">
        <v>0.94544612589356636</v>
      </c>
    </row>
  </sheetData>
  <mergeCells count="237">
    <mergeCell ref="A1502:F1502"/>
    <mergeCell ref="A1646:E1646"/>
    <mergeCell ref="A1647:E1647"/>
    <mergeCell ref="A1342:F1342"/>
    <mergeCell ref="A1341:F1341"/>
    <mergeCell ref="A1267:F1267"/>
    <mergeCell ref="A1564:F1564"/>
    <mergeCell ref="A1563:F1563"/>
    <mergeCell ref="A1544:F1544"/>
    <mergeCell ref="A1445:A1446"/>
    <mergeCell ref="A1562:F1562"/>
    <mergeCell ref="A1310:F1310"/>
    <mergeCell ref="A1541:F1541"/>
    <mergeCell ref="A1424:A1425"/>
    <mergeCell ref="A1426:A1427"/>
    <mergeCell ref="A1437:A1438"/>
    <mergeCell ref="A1428:A1429"/>
    <mergeCell ref="A1542:F1542"/>
    <mergeCell ref="A1430:A1431"/>
    <mergeCell ref="A1447:A1448"/>
    <mergeCell ref="A1485:E1485"/>
    <mergeCell ref="A1403:A1404"/>
    <mergeCell ref="A1407:A1408"/>
    <mergeCell ref="A1411:A1412"/>
    <mergeCell ref="A1501:F1501"/>
    <mergeCell ref="A1443:A1444"/>
    <mergeCell ref="A863:F863"/>
    <mergeCell ref="A1007:F1007"/>
    <mergeCell ref="A1002:F1002"/>
    <mergeCell ref="A843:F843"/>
    <mergeCell ref="A1184:A1185"/>
    <mergeCell ref="A1390:F1390"/>
    <mergeCell ref="A1188:A1189"/>
    <mergeCell ref="A1074:F1074"/>
    <mergeCell ref="A1441:A1442"/>
    <mergeCell ref="A1439:A1440"/>
    <mergeCell ref="A1175:A1176"/>
    <mergeCell ref="A1171:A1172"/>
    <mergeCell ref="A1334:F1334"/>
    <mergeCell ref="A1192:A1193"/>
    <mergeCell ref="A1200:A1201"/>
    <mergeCell ref="A1204:A1205"/>
    <mergeCell ref="A1313:F1313"/>
    <mergeCell ref="A1312:F1312"/>
    <mergeCell ref="A1340:F1340"/>
    <mergeCell ref="A1311:F1311"/>
    <mergeCell ref="A1024:F1024"/>
    <mergeCell ref="A1008:F1008"/>
    <mergeCell ref="A1159:A1160"/>
    <mergeCell ref="A1129:F1129"/>
    <mergeCell ref="A1124:E1124"/>
    <mergeCell ref="A1004:F1004"/>
    <mergeCell ref="A997:F997"/>
    <mergeCell ref="A1003:F1003"/>
    <mergeCell ref="A1009:F1009"/>
    <mergeCell ref="A1010:F1010"/>
    <mergeCell ref="A1006:F1006"/>
    <mergeCell ref="A1155:A1156"/>
    <mergeCell ref="A1138:A1139"/>
    <mergeCell ref="A1134:A1135"/>
    <mergeCell ref="A1054:F1054"/>
    <mergeCell ref="A1005:F1005"/>
    <mergeCell ref="A1000:F1000"/>
    <mergeCell ref="A1030:F1030"/>
    <mergeCell ref="A1011:F1011"/>
    <mergeCell ref="A1012:F1012"/>
    <mergeCell ref="A1614:F1614"/>
    <mergeCell ref="A764:F764"/>
    <mergeCell ref="A780:F780"/>
    <mergeCell ref="A1167:A1168"/>
    <mergeCell ref="A1399:A1400"/>
    <mergeCell ref="A1391:F1391"/>
    <mergeCell ref="A1392:F1392"/>
    <mergeCell ref="A782:F782"/>
    <mergeCell ref="A1196:A1197"/>
    <mergeCell ref="A1142:A1143"/>
    <mergeCell ref="A1163:A1164"/>
    <mergeCell ref="A995:F995"/>
    <mergeCell ref="A996:F996"/>
    <mergeCell ref="A998:F998"/>
    <mergeCell ref="A994:F994"/>
    <mergeCell ref="A999:F999"/>
    <mergeCell ref="A1605:E1605"/>
    <mergeCell ref="A1600:F1600"/>
    <mergeCell ref="A1565:F1565"/>
    <mergeCell ref="A1569:E1569"/>
    <mergeCell ref="A800:F800"/>
    <mergeCell ref="A785:F785"/>
    <mergeCell ref="A822:F822"/>
    <mergeCell ref="A813:F813"/>
    <mergeCell ref="A119:F119"/>
    <mergeCell ref="A118:F118"/>
    <mergeCell ref="A784:F784"/>
    <mergeCell ref="A369:E369"/>
    <mergeCell ref="A20:E20"/>
    <mergeCell ref="A121:E121"/>
    <mergeCell ref="A137:F137"/>
    <mergeCell ref="A864:F864"/>
    <mergeCell ref="A44:F44"/>
    <mergeCell ref="A821:F821"/>
    <mergeCell ref="A834:F834"/>
    <mergeCell ref="A30:E30"/>
    <mergeCell ref="A29:E29"/>
    <mergeCell ref="A331:E331"/>
    <mergeCell ref="A45:F45"/>
    <mergeCell ref="A798:F798"/>
    <mergeCell ref="A842:F842"/>
    <mergeCell ref="A841:F841"/>
    <mergeCell ref="A799:E799"/>
    <mergeCell ref="A120:E120"/>
    <mergeCell ref="A337:E337"/>
    <mergeCell ref="A338:E338"/>
    <mergeCell ref="A383:F383"/>
    <mergeCell ref="A704:F704"/>
    <mergeCell ref="A1697:B1697"/>
    <mergeCell ref="A1657:U1657"/>
    <mergeCell ref="A1677:B1677"/>
    <mergeCell ref="A1678:T1678"/>
    <mergeCell ref="A1698:B1698"/>
    <mergeCell ref="A1699:T1699"/>
    <mergeCell ref="A1543:F1543"/>
    <mergeCell ref="A1509:F1509"/>
    <mergeCell ref="A1:F1"/>
    <mergeCell ref="A1146:A1147"/>
    <mergeCell ref="A173:F173"/>
    <mergeCell ref="A182:E182"/>
    <mergeCell ref="A1001:F1001"/>
    <mergeCell ref="A1065:F1065"/>
    <mergeCell ref="A1052:F1052"/>
    <mergeCell ref="A783:F783"/>
    <mergeCell ref="A37:F37"/>
    <mergeCell ref="A377:F377"/>
    <mergeCell ref="A355:F355"/>
    <mergeCell ref="A152:F152"/>
    <mergeCell ref="A781:F781"/>
    <mergeCell ref="A88:F88"/>
    <mergeCell ref="A117:F117"/>
    <mergeCell ref="A68:F68"/>
    <mergeCell ref="A1700:B1700"/>
    <mergeCell ref="A1702:U1702"/>
    <mergeCell ref="B1653:D1653"/>
    <mergeCell ref="E1653:J1653"/>
    <mergeCell ref="K1653:P1653"/>
    <mergeCell ref="Q1653:U1653"/>
    <mergeCell ref="A1654:A1655"/>
    <mergeCell ref="B1654:B1655"/>
    <mergeCell ref="E1654:E1655"/>
    <mergeCell ref="F1654:F1655"/>
    <mergeCell ref="G1654:G1655"/>
    <mergeCell ref="H1654:H1655"/>
    <mergeCell ref="I1654:I1655"/>
    <mergeCell ref="J1654:J1655"/>
    <mergeCell ref="K1654:K1655"/>
    <mergeCell ref="L1654:L1655"/>
    <mergeCell ref="M1654:M1655"/>
    <mergeCell ref="N1654:N1655"/>
    <mergeCell ref="O1654:O1655"/>
    <mergeCell ref="P1654:P1655"/>
    <mergeCell ref="Q1654:Q1655"/>
    <mergeCell ref="U1654:U1655"/>
    <mergeCell ref="A1675:B1675"/>
    <mergeCell ref="A1676:B1676"/>
    <mergeCell ref="A1701:B1701"/>
    <mergeCell ref="A1703:U1703"/>
    <mergeCell ref="C1706:D1706"/>
    <mergeCell ref="B1716:D1716"/>
    <mergeCell ref="E1716:J1716"/>
    <mergeCell ref="K1716:P1716"/>
    <mergeCell ref="Q1716:T1716"/>
    <mergeCell ref="A1717:A1718"/>
    <mergeCell ref="B1717:B1718"/>
    <mergeCell ref="E1717:E1718"/>
    <mergeCell ref="F1717:F1718"/>
    <mergeCell ref="G1717:G1718"/>
    <mergeCell ref="H1717:H1718"/>
    <mergeCell ref="I1717:I1718"/>
    <mergeCell ref="J1717:J1718"/>
    <mergeCell ref="K1717:K1718"/>
    <mergeCell ref="L1717:L1718"/>
    <mergeCell ref="M1717:M1718"/>
    <mergeCell ref="N1717:N1718"/>
    <mergeCell ref="O1717:O1718"/>
    <mergeCell ref="P1717:P1718"/>
    <mergeCell ref="Q1717:Q1718"/>
    <mergeCell ref="B1781:B1782"/>
    <mergeCell ref="E1781:E1782"/>
    <mergeCell ref="F1781:F1782"/>
    <mergeCell ref="G1781:G1782"/>
    <mergeCell ref="H1781:H1782"/>
    <mergeCell ref="I1781:I1782"/>
    <mergeCell ref="J1781:J1782"/>
    <mergeCell ref="K1781:K1782"/>
    <mergeCell ref="L1781:L1782"/>
    <mergeCell ref="A1720:T1720"/>
    <mergeCell ref="A1738:B1738"/>
    <mergeCell ref="A1739:B1739"/>
    <mergeCell ref="A1740:B1740"/>
    <mergeCell ref="A1741:T1741"/>
    <mergeCell ref="A1760:B1760"/>
    <mergeCell ref="A1761:B1761"/>
    <mergeCell ref="A1762:T1762"/>
    <mergeCell ref="A1763:B1763"/>
    <mergeCell ref="A1830:U1830"/>
    <mergeCell ref="C1833:D1833"/>
    <mergeCell ref="A1784:U1784"/>
    <mergeCell ref="A1802:B1802"/>
    <mergeCell ref="A1803:B1803"/>
    <mergeCell ref="A1804:B1804"/>
    <mergeCell ref="A1805:T1805"/>
    <mergeCell ref="A1824:B1824"/>
    <mergeCell ref="A1825:B1825"/>
    <mergeCell ref="A1826:T1826"/>
    <mergeCell ref="A1827:B1827"/>
    <mergeCell ref="A1324:F1324"/>
    <mergeCell ref="A1325:F1325"/>
    <mergeCell ref="A1326:F1326"/>
    <mergeCell ref="A1327:F1327"/>
    <mergeCell ref="A1328:F1328"/>
    <mergeCell ref="A1648:E1648"/>
    <mergeCell ref="A1649:E1649"/>
    <mergeCell ref="A1828:B1828"/>
    <mergeCell ref="A1829:U1829"/>
    <mergeCell ref="A1764:B1764"/>
    <mergeCell ref="A1765:T1765"/>
    <mergeCell ref="A1766:T1766"/>
    <mergeCell ref="C1769:D1769"/>
    <mergeCell ref="B1780:D1780"/>
    <mergeCell ref="E1780:J1780"/>
    <mergeCell ref="K1780:P1780"/>
    <mergeCell ref="Q1780:U1780"/>
    <mergeCell ref="A1781:A1782"/>
    <mergeCell ref="M1781:M1782"/>
    <mergeCell ref="N1781:N1782"/>
    <mergeCell ref="O1781:O1782"/>
    <mergeCell ref="P1781:P1782"/>
    <mergeCell ref="Q1781:Q1782"/>
    <mergeCell ref="U1781:U1782"/>
  </mergeCells>
  <phoneticPr fontId="152" type="noConversion"/>
  <pageMargins left="0.23622047244094491" right="0.23622047244094491" top="0.74803149606299213" bottom="0.74803149606299213" header="0.31496062992125984" footer="0.31496062992125984"/>
  <pageSetup paperSize="9" scale="66" fitToHeight="0" orientation="landscape" r:id="rId1"/>
  <headerFooter differentFirst="1">
    <oddFooter>&amp;CPagina &amp;P di &amp;N</oddFooter>
    <firstFooter>&amp;CPagina &amp;P di &amp;N</firstFooter>
  </headerFooter>
  <rowBreaks count="49" manualBreakCount="49">
    <brk id="21" max="7" man="1"/>
    <brk id="38" max="7" man="1"/>
    <brk id="68" max="7" man="1"/>
    <brk id="90" max="7" man="1"/>
    <brk id="121" max="7" man="1"/>
    <brk id="140" max="7" man="1"/>
    <brk id="184" max="7" man="1"/>
    <brk id="230" max="7" man="1"/>
    <brk id="275" max="7" man="1"/>
    <brk id="296" max="7" man="1"/>
    <brk id="340" max="7" man="1"/>
    <brk id="385" max="7" man="1"/>
    <brk id="425" max="7" man="1"/>
    <brk id="465" max="7" man="1"/>
    <brk id="505" max="7" man="1"/>
    <brk id="545" max="7" man="1"/>
    <brk id="585" max="7" man="1"/>
    <brk id="625" max="7" man="1"/>
    <brk id="665" max="7" man="1"/>
    <brk id="686" max="7" man="1"/>
    <brk id="711" max="7" man="1"/>
    <brk id="761" max="7" man="1"/>
    <brk id="786" max="7" man="1"/>
    <brk id="822" max="7" man="1"/>
    <brk id="865" max="7" man="1"/>
    <brk id="911" max="7" man="1"/>
    <brk id="951" max="7" man="1"/>
    <brk id="993" max="7" man="1"/>
    <brk id="1013" max="7" man="1"/>
    <brk id="1055" max="7" man="1"/>
    <brk id="1091" max="7" man="1"/>
    <brk id="1130" max="7" man="1"/>
    <brk id="1180" max="7" man="1"/>
    <brk id="1220" max="7" man="1"/>
    <brk id="1251" max="7" man="1"/>
    <brk id="1270" max="7" man="1"/>
    <brk id="1329" max="7" man="1"/>
    <brk id="1344" max="7" man="1"/>
    <brk id="1392" max="7" man="1"/>
    <brk id="1433" max="7" man="1"/>
    <brk id="1481" max="7" man="1"/>
    <brk id="1511" max="7" man="1"/>
    <brk id="1545" max="7" man="1"/>
    <brk id="1571" max="7" man="1"/>
    <brk id="1600" max="7" man="1"/>
    <brk id="1615" max="7" man="1"/>
    <brk id="1649" max="7" man="1"/>
    <brk id="1693" max="7" man="1"/>
    <brk id="1735" max="7" man="1"/>
  </rowBreaks>
  <ignoredErrors>
    <ignoredError sqref="D16 D28 C150"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G5"/>
  <sheetViews>
    <sheetView workbookViewId="0">
      <selection activeCell="H5" sqref="G5:H5"/>
    </sheetView>
  </sheetViews>
  <sheetFormatPr defaultRowHeight="14.5" x14ac:dyDescent="0.35"/>
  <cols>
    <col min="1" max="1" width="8.81640625" customWidth="1"/>
  </cols>
  <sheetData>
    <row r="5" spans="7:7" x14ac:dyDescent="0.35">
      <c r="G5"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4343ae7-3c3a-4215-8600-6057e18ff5af">
      <Terms xmlns="http://schemas.microsoft.com/office/infopath/2007/PartnerControls"/>
    </lcf76f155ced4ddcb4097134ff3c332f>
    <TaxCatchAll xmlns="e0002c14-e6d6-424c-bc4b-138a447eb345" xsi:nil="true"/>
    <Datacreazione xmlns="b4343ae7-3c3a-4215-8600-6057e18ff5af">2024-02-02T11:10:56+00:00</Datacreazion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5366E4CA55604B43AC1FD8AC4711B19B" ma:contentTypeVersion="18" ma:contentTypeDescription="Creare un nuovo documento." ma:contentTypeScope="" ma:versionID="8ef29a6b23d72b82ab5dcc6273525ae8">
  <xsd:schema xmlns:xsd="http://www.w3.org/2001/XMLSchema" xmlns:xs="http://www.w3.org/2001/XMLSchema" xmlns:p="http://schemas.microsoft.com/office/2006/metadata/properties" xmlns:ns2="b4343ae7-3c3a-4215-8600-6057e18ff5af" xmlns:ns3="e0002c14-e6d6-424c-bc4b-138a447eb345" targetNamespace="http://schemas.microsoft.com/office/2006/metadata/properties" ma:root="true" ma:fieldsID="fe59d5998121d0135133fb210ff7f2be" ns2:_="" ns3:_="">
    <xsd:import namespace="b4343ae7-3c3a-4215-8600-6057e18ff5af"/>
    <xsd:import namespace="e0002c14-e6d6-424c-bc4b-138a447eb34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Datacreazione"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343ae7-3c3a-4215-8600-6057e18ff5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Datacreazione" ma:index="11" nillable="true" ma:displayName="Data creazione" ma:default="[today]" ma:format="DateTime" ma:internalName="Datacreazione">
      <xsd:simpleType>
        <xsd:restriction base="dms:DateTim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2f0c148f-5ca2-4a38-b716-16d776545e1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002c14-e6d6-424c-bc4b-138a447eb345"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9e7b9b1c-30e4-4b16-873f-334a5af3a4f8}" ma:internalName="TaxCatchAll" ma:showField="CatchAllData" ma:web="e0002c14-e6d6-424c-bc4b-138a447eb345">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U D A A B Q S w M E F A A C A A g A c J F p V r b T a q 2 l A A A A 9 g A A A B I A H A B D b 2 5 m a W c v U G F j a 2 F n Z S 5 4 b W w g o h g A K K A U A A A A A A A A A A A A A A A A A A A A A A A A A A A A h Y 8 x D o I w G I W v Q r r T F k w M k p 8 y O J l I Y q I x r k 2 p p R G K o c V y N w e P 5 B X E K O r m + L 7 3 D e / d r z f I h 6 Y O L r K z u j U Z i j B F g T S i L b V R G e r d M U x Q z m D D x Y k r G Y y y s e l g y w x V z p 1 T Q r z 3 2 M 9 w 2 y k S U x q R Q 7 H e i k o 2 H H 1 k / V 8 O t b G O G y E R g / 1 r D I t x R B O 8 S O a Y A p k g F N p 8 h X j c + 2 x / I C z 7 2 v W d Z N q F q x 2 Q K Q J 5 f 2 A P U E s D B B Q A A g A I A H C R a V 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w k W l W K I p H u A 4 A A A A R A A A A E w A c A E Z v c m 1 1 b G F z L 1 N l Y 3 R p b 2 4 x L m 0 g o h g A K K A U A A A A A A A A A A A A A A A A A A A A A A A A A A A A K 0 5 N L s n M z 1 M I h t C G 1 g B Q S w E C L Q A U A A I A C A B w k W l W t t N q r a U A A A D 2 A A A A E g A A A A A A A A A A A A A A A A A A A A A A Q 2 9 u Z m l n L 1 B h Y 2 t h Z 2 U u e G 1 s U E s B A i 0 A F A A C A A g A c J F p V g / K 6 a u k A A A A 6 Q A A A B M A A A A A A A A A A A A A A A A A 8 Q A A A F t D b 2 5 0 Z W 5 0 X 1 R 5 c G V z X S 5 4 b W x Q S w E C L Q A U A A I A C A B w k W l W 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9 l n B X f W l Q 0 a D 0 X p r t J V W 9 g A A A A A C A A A A A A A D Z g A A w A A A A B A A A A D 1 z P l n p j J I U L Y a N j X D K c W d A A A A A A S A A A C g A A A A E A A A A N L 5 m a t 4 t h T D X g 2 g / J i 6 K 4 t Q A A A A X Y d T 1 Q 7 i H m t q p + L 7 3 A f V R I 9 B m p e d y v 0 / 4 5 s r U z E o m q C d n s T b H X Z 6 8 o y a P L S k C M Y T h g P 7 X M 0 Q a h g 3 O R 8 5 9 v j 5 k y 6 9 N q d q 4 c + S v Y J C I J m v O 3 c U A A A A 0 9 v a B d 0 + D u 8 g C 6 I P i w E K 3 Y Y N R P E = < / D a t a M a s h u p > 
</file>

<file path=customXml/itemProps1.xml><?xml version="1.0" encoding="utf-8"?>
<ds:datastoreItem xmlns:ds="http://schemas.openxmlformats.org/officeDocument/2006/customXml" ds:itemID="{F8B18189-2558-419F-88FA-5747FBF8A08B}">
  <ds:schemaRefs>
    <ds:schemaRef ds:uri="http://www.w3.org/XML/1998/namespace"/>
    <ds:schemaRef ds:uri="http://schemas.microsoft.com/office/2006/documentManagement/types"/>
    <ds:schemaRef ds:uri="b4343ae7-3c3a-4215-8600-6057e18ff5af"/>
    <ds:schemaRef ds:uri="http://purl.org/dc/dcmitype/"/>
    <ds:schemaRef ds:uri="http://purl.org/dc/elements/1.1/"/>
    <ds:schemaRef ds:uri="http://schemas.microsoft.com/office/infopath/2007/PartnerControls"/>
    <ds:schemaRef ds:uri="e0002c14-e6d6-424c-bc4b-138a447eb345"/>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C5FCB744-63C3-488E-BD7C-72549C78B8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343ae7-3c3a-4215-8600-6057e18ff5af"/>
    <ds:schemaRef ds:uri="e0002c14-e6d6-424c-bc4b-138a447eb3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8C7CC19-F8C6-4127-85FF-3349A3584307}">
  <ds:schemaRefs>
    <ds:schemaRef ds:uri="http://schemas.microsoft.com/sharepoint/v3/contenttype/forms"/>
  </ds:schemaRefs>
</ds:datastoreItem>
</file>

<file path=customXml/itemProps4.xml><?xml version="1.0" encoding="utf-8"?>
<ds:datastoreItem xmlns:ds="http://schemas.openxmlformats.org/officeDocument/2006/customXml" ds:itemID="{67B09033-231A-4945-96E7-5A66B523D7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KPI PERFORMANCE</vt:lpstr>
      <vt:lpstr>Foglio1</vt:lpstr>
      <vt:lpstr>'KPI PERFORMANCE'!Area_stampa</vt:lpstr>
      <vt:lpstr>'KPI PERFORMANCE'!Titoli_stampa</vt:lpstr>
    </vt:vector>
  </TitlesOfParts>
  <Manager/>
  <Company>Salini Impregilo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l.terminiello@fsitaliane.it</dc:creator>
  <cp:keywords/>
  <dc:description/>
  <cp:lastModifiedBy>ESPOSITO LUIGI</cp:lastModifiedBy>
  <cp:revision/>
  <dcterms:created xsi:type="dcterms:W3CDTF">2017-03-31T08:49:06Z</dcterms:created>
  <dcterms:modified xsi:type="dcterms:W3CDTF">2024-06-21T13:32:33Z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0x0101005366E4CA55604B43AC1FD8AC4711B19B</vt:lpwstr>
  </property>
  <property fmtid="{D5CDD505-2E9C-101B-9397-08002B2CF9AE}" pid="3" name="MSIP_Label_133541d5-4c43-48c9-9696-2967ab9bd00f_Enabled">
    <vt:lpwstr>True</vt:lpwstr>
  </property>
  <property fmtid="{D5CDD505-2E9C-101B-9397-08002B2CF9AE}" pid="4" name="MSIP_Label_133541d5-4c43-48c9-9696-2967ab9bd00f_SiteId">
    <vt:lpwstr>4c8a6547-459a-4b75-a3dc-f66efe3e9c4e</vt:lpwstr>
  </property>
  <property fmtid="{D5CDD505-2E9C-101B-9397-08002B2CF9AE}" pid="5" name="MSIP_Label_133541d5-4c43-48c9-9696-2967ab9bd00f_Owner">
    <vt:lpwstr>4931782@fsitaliane.it</vt:lpwstr>
  </property>
  <property fmtid="{D5CDD505-2E9C-101B-9397-08002B2CF9AE}" pid="6" name="MSIP_Label_133541d5-4c43-48c9-9696-2967ab9bd00f_SetDate">
    <vt:lpwstr>2021-03-01T16:02:59.0707327Z</vt:lpwstr>
  </property>
  <property fmtid="{D5CDD505-2E9C-101B-9397-08002B2CF9AE}" pid="7" name="MSIP_Label_133541d5-4c43-48c9-9696-2967ab9bd00f_Name">
    <vt:lpwstr>Ad Uso Interno</vt:lpwstr>
  </property>
  <property fmtid="{D5CDD505-2E9C-101B-9397-08002B2CF9AE}" pid="8" name="MSIP_Label_133541d5-4c43-48c9-9696-2967ab9bd00f_Application">
    <vt:lpwstr>Microsoft Azure Information Protection</vt:lpwstr>
  </property>
  <property fmtid="{D5CDD505-2E9C-101B-9397-08002B2CF9AE}" pid="9" name="MSIP_Label_133541d5-4c43-48c9-9696-2967ab9bd00f_ActionId">
    <vt:lpwstr>55e938c5-02fd-4a0c-89ea-6f9e35ac4599</vt:lpwstr>
  </property>
  <property fmtid="{D5CDD505-2E9C-101B-9397-08002B2CF9AE}" pid="10" name="MSIP_Label_133541d5-4c43-48c9-9696-2967ab9bd00f_Extended_MSFT_Method">
    <vt:lpwstr>Manual</vt:lpwstr>
  </property>
  <property fmtid="{D5CDD505-2E9C-101B-9397-08002B2CF9AE}" pid="11" name="Sensitivity">
    <vt:lpwstr>Ad Uso Interno</vt:lpwstr>
  </property>
  <property fmtid="{D5CDD505-2E9C-101B-9397-08002B2CF9AE}" pid="12" name="MediaServiceImageTags">
    <vt:lpwstr/>
  </property>
  <property fmtid="{D5CDD505-2E9C-101B-9397-08002B2CF9AE}" pid="13" name="SV_QUERY_LIST_4F35BF76-6C0D-4D9B-82B2-816C12CF3733">
    <vt:lpwstr>empty_477D106A-C0D6-4607-AEBD-E2C9D60EA279</vt:lpwstr>
  </property>
  <property fmtid="{D5CDD505-2E9C-101B-9397-08002B2CF9AE}" pid="14" name="SV_HIDDEN_GRID_QUERY_LIST_4F35BF76-6C0D-4D9B-82B2-816C12CF3733">
    <vt:lpwstr>empty_477D106A-C0D6-4607-AEBD-E2C9D60EA279</vt:lpwstr>
  </property>
</Properties>
</file>