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gruppofsitaliane.sharepoint.com/sites/SostenibilitFS/Shared Documents/Rapporto di Sostenibilità/Reporting 2022/RdS2022/Pubblicazione sul sito/ENG/Invio per pubblicazione/"/>
    </mc:Choice>
  </mc:AlternateContent>
  <xr:revisionPtr revIDLastSave="180" documentId="8_{073A400A-5EE4-415C-9CFB-E5B9FB51A74B}" xr6:coauthVersionLast="47" xr6:coauthVersionMax="47" xr10:uidLastSave="{EE82E5BA-1865-4249-AD89-C8DE7E21124E}"/>
  <bookViews>
    <workbookView xWindow="-120" yWindow="-120" windowWidth="20730" windowHeight="11160" xr2:uid="{00000000-000D-0000-FFFF-FFFF00000000}"/>
  </bookViews>
  <sheets>
    <sheet name="KPI PERFORMANCE" sheetId="1" r:id="rId1"/>
  </sheets>
  <externalReferences>
    <externalReference r:id="rId2"/>
  </externalReferences>
  <definedNames>
    <definedName name="_xlnm.Print_Area" localSheetId="0">'KPI PERFORMANCE'!$A$1:$H$1720</definedName>
    <definedName name="Countries" localSheetId="0">#REF!</definedName>
    <definedName name="Countries">#REF!</definedName>
    <definedName name="Excel_BuiltIn_Print_Area_1" localSheetId="0">'[1]Economic Performance (1)'!#REF!</definedName>
    <definedName name="Excel_BuiltIn_Print_Area_1">'[1]Economic Performance (1)'!#REF!</definedName>
    <definedName name="_xlnm.Print_Titles" localSheetId="0">'KPI PERFORMANCE'!$1:$1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98" i="1" l="1"/>
  <c r="C1095" i="1"/>
  <c r="C1094" i="1" s="1"/>
  <c r="C1080" i="1"/>
  <c r="C1075" i="1"/>
  <c r="C1074" i="1" s="1"/>
  <c r="C1064" i="1"/>
  <c r="C1061" i="1"/>
  <c r="C1060" i="1" s="1"/>
  <c r="C347" i="1" l="1"/>
  <c r="C352" i="1" s="1"/>
  <c r="C340" i="1"/>
  <c r="F39" i="1" l="1"/>
  <c r="C327" i="1" l="1"/>
  <c r="C324" i="1"/>
  <c r="C332" i="1" l="1"/>
  <c r="C335" i="1" s="1"/>
  <c r="D823" i="1"/>
  <c r="E823" i="1"/>
  <c r="C967" i="1" l="1"/>
  <c r="D827" i="1"/>
  <c r="D831" i="1" s="1"/>
  <c r="E827" i="1"/>
  <c r="E831" i="1" s="1"/>
  <c r="E839" i="1"/>
  <c r="E837" i="1"/>
  <c r="C839" i="1"/>
  <c r="C837" i="1"/>
  <c r="D839" i="1"/>
  <c r="D837" i="1"/>
  <c r="D844" i="1"/>
  <c r="E844" i="1"/>
  <c r="D847" i="1"/>
  <c r="E847" i="1"/>
  <c r="D1013" i="1"/>
  <c r="C1031" i="1"/>
  <c r="C1030" i="1"/>
  <c r="C1029" i="1"/>
  <c r="C1027" i="1"/>
  <c r="C1026" i="1"/>
  <c r="C1025" i="1"/>
  <c r="C1022" i="1"/>
  <c r="C1021" i="1"/>
  <c r="C1020" i="1"/>
  <c r="C1018" i="1"/>
  <c r="C1017" i="1"/>
  <c r="C1016" i="1"/>
  <c r="C1044" i="1"/>
  <c r="C1043" i="1"/>
  <c r="C1041" i="1"/>
  <c r="C1040" i="1"/>
  <c r="D1038" i="1"/>
  <c r="D997" i="1"/>
  <c r="C868" i="1"/>
  <c r="C867" i="1"/>
  <c r="C866" i="1"/>
  <c r="C1023" i="1"/>
  <c r="C1014" i="1"/>
  <c r="E852" i="1" l="1"/>
  <c r="E858" i="1" s="1"/>
  <c r="D852" i="1"/>
  <c r="D858" i="1" s="1"/>
  <c r="C1038" i="1"/>
  <c r="C1013" i="1"/>
  <c r="C393" i="1"/>
  <c r="D393" i="1"/>
  <c r="E393" i="1"/>
  <c r="C997" i="1"/>
  <c r="C1007" i="1"/>
  <c r="C847" i="1"/>
  <c r="C385" i="1"/>
  <c r="C844" i="1"/>
  <c r="C827" i="1"/>
  <c r="C823" i="1"/>
  <c r="E808" i="1"/>
  <c r="C812" i="1"/>
  <c r="C808" i="1"/>
  <c r="C730" i="1"/>
  <c r="C722" i="1"/>
  <c r="C712" i="1"/>
  <c r="C1389" i="1"/>
  <c r="C1393" i="1" s="1"/>
  <c r="C1127" i="1"/>
  <c r="C1119" i="1"/>
  <c r="C1115" i="1"/>
  <c r="C1377" i="1"/>
  <c r="C1373" i="1"/>
  <c r="C1369" i="1"/>
  <c r="C1365" i="1"/>
  <c r="C1346" i="1"/>
  <c r="C1336" i="1"/>
  <c r="C1329" i="1"/>
  <c r="C1328" i="1"/>
  <c r="C1325" i="1"/>
  <c r="C1322" i="1"/>
  <c r="C1319" i="1"/>
  <c r="C1316" i="1"/>
  <c r="C1274" i="1"/>
  <c r="C1271" i="1"/>
  <c r="C1268" i="1"/>
  <c r="C1265" i="1"/>
  <c r="C1245" i="1"/>
  <c r="C1235" i="1"/>
  <c r="C1221" i="1"/>
  <c r="C1220" i="1"/>
  <c r="C1230" i="1" s="1"/>
  <c r="C1205" i="1"/>
  <c r="C1204" i="1"/>
  <c r="C1215" i="1" s="1"/>
  <c r="C1193" i="1"/>
  <c r="C1185" i="1"/>
  <c r="C1181" i="1"/>
  <c r="C1177" i="1"/>
  <c r="C1173" i="1"/>
  <c r="C1169" i="1"/>
  <c r="C1165" i="1"/>
  <c r="C1156" i="1"/>
  <c r="C1152" i="1"/>
  <c r="C1148" i="1"/>
  <c r="C1144" i="1"/>
  <c r="C1140" i="1"/>
  <c r="C1136" i="1"/>
  <c r="C1564" i="1"/>
  <c r="D1480" i="1"/>
  <c r="E1480" i="1"/>
  <c r="D1483" i="1"/>
  <c r="E1483" i="1"/>
  <c r="D1486" i="1"/>
  <c r="E1486" i="1"/>
  <c r="D1489" i="1"/>
  <c r="E1489" i="1"/>
  <c r="D1492" i="1"/>
  <c r="E1492" i="1"/>
  <c r="D1495" i="1"/>
  <c r="E1495" i="1"/>
  <c r="D1498" i="1"/>
  <c r="E1498" i="1"/>
  <c r="D1501" i="1"/>
  <c r="E1501" i="1"/>
  <c r="C1501" i="1"/>
  <c r="C1498" i="1"/>
  <c r="C1495" i="1"/>
  <c r="C1492" i="1"/>
  <c r="C1489" i="1"/>
  <c r="C1486" i="1"/>
  <c r="C1483" i="1"/>
  <c r="C1480" i="1"/>
  <c r="C852" i="1" l="1"/>
  <c r="C816" i="1"/>
  <c r="C857" i="1" s="1"/>
  <c r="C831" i="1"/>
  <c r="C1402" i="1"/>
  <c r="C1408" i="1" s="1"/>
  <c r="C1123" i="1"/>
  <c r="C1114" i="1" s="1"/>
  <c r="C1124" i="1" s="1"/>
  <c r="C1395" i="1"/>
  <c r="C1397" i="1"/>
  <c r="C1391" i="1"/>
  <c r="C1364" i="1"/>
  <c r="C1378" i="1" s="1"/>
  <c r="C1315" i="1"/>
  <c r="C1231" i="1"/>
  <c r="C1228" i="1"/>
  <c r="C1229" i="1"/>
  <c r="C1214" i="1"/>
  <c r="C1213" i="1"/>
  <c r="C1212" i="1"/>
  <c r="C1164" i="1"/>
  <c r="C1166" i="1" s="1"/>
  <c r="C1135" i="1"/>
  <c r="C1157" i="1" s="1"/>
  <c r="C1504" i="1"/>
  <c r="D1504" i="1"/>
  <c r="F47" i="1"/>
  <c r="F46" i="1"/>
  <c r="F40" i="1"/>
  <c r="F38" i="1"/>
  <c r="C858" i="1" l="1"/>
  <c r="C859" i="1" s="1"/>
  <c r="C1406" i="1"/>
  <c r="C1412" i="1"/>
  <c r="C1414" i="1"/>
  <c r="C1410" i="1"/>
  <c r="C1404" i="1"/>
  <c r="C1374" i="1"/>
  <c r="C1370" i="1"/>
  <c r="C1366" i="1"/>
  <c r="C1383" i="1"/>
  <c r="C1382" i="1"/>
  <c r="C1186" i="1"/>
  <c r="C1170" i="1"/>
  <c r="C1174" i="1"/>
  <c r="C1182" i="1"/>
  <c r="C1178" i="1"/>
  <c r="C1145" i="1"/>
  <c r="C1153" i="1"/>
  <c r="C1141" i="1"/>
  <c r="C1149" i="1"/>
  <c r="C1137" i="1"/>
  <c r="C1116" i="1"/>
  <c r="C1120" i="1"/>
  <c r="C1128" i="1"/>
  <c r="C729" i="1" l="1"/>
  <c r="E722" i="1" l="1"/>
  <c r="D722" i="1"/>
  <c r="E812" i="1" l="1"/>
  <c r="E816" i="1" s="1"/>
  <c r="E857" i="1" s="1"/>
  <c r="D327" i="1"/>
  <c r="D324" i="1"/>
  <c r="D812" i="1"/>
  <c r="D808" i="1"/>
  <c r="D1346" i="1"/>
  <c r="D1328" i="1"/>
  <c r="D1329" i="1"/>
  <c r="D1325" i="1"/>
  <c r="D1322" i="1"/>
  <c r="D1319" i="1"/>
  <c r="D1316" i="1"/>
  <c r="E859" i="1" l="1"/>
  <c r="D967" i="1"/>
  <c r="D816" i="1"/>
  <c r="D332" i="1"/>
  <c r="D335" i="1" s="1"/>
  <c r="D1315" i="1"/>
  <c r="D857" i="1" l="1"/>
  <c r="D859" i="1" s="1"/>
  <c r="E1061" i="1"/>
  <c r="E1402" i="1" l="1"/>
  <c r="E1404" i="1" s="1"/>
  <c r="E1389" i="1"/>
  <c r="E1391" i="1" s="1"/>
  <c r="E1365" i="1"/>
  <c r="E1369" i="1"/>
  <c r="E1373" i="1"/>
  <c r="E1377" i="1"/>
  <c r="E1336" i="1"/>
  <c r="E1346" i="1"/>
  <c r="E1316" i="1"/>
  <c r="E1319" i="1"/>
  <c r="E1322" i="1"/>
  <c r="E1325" i="1"/>
  <c r="E1328" i="1"/>
  <c r="E1329" i="1"/>
  <c r="E1265" i="1"/>
  <c r="E1268" i="1"/>
  <c r="E1271" i="1"/>
  <c r="E1274" i="1"/>
  <c r="E1245" i="1"/>
  <c r="E1235" i="1"/>
  <c r="E1220" i="1"/>
  <c r="E1231" i="1" s="1"/>
  <c r="E1221" i="1"/>
  <c r="E1204" i="1"/>
  <c r="E1212" i="1" s="1"/>
  <c r="E1205" i="1"/>
  <c r="E1193" i="1"/>
  <c r="E1165" i="1"/>
  <c r="E1169" i="1"/>
  <c r="E1173" i="1"/>
  <c r="E1177" i="1"/>
  <c r="E1181" i="1"/>
  <c r="E1185" i="1"/>
  <c r="E1136" i="1"/>
  <c r="E1140" i="1"/>
  <c r="E1144" i="1"/>
  <c r="E1148" i="1"/>
  <c r="E1152" i="1"/>
  <c r="E1156" i="1"/>
  <c r="D1115" i="1"/>
  <c r="E1115" i="1"/>
  <c r="E1119" i="1"/>
  <c r="E1123" i="1"/>
  <c r="E1127" i="1"/>
  <c r="E1095" i="1"/>
  <c r="E1098" i="1"/>
  <c r="E1101" i="1"/>
  <c r="E1075" i="1"/>
  <c r="E1080" i="1"/>
  <c r="E1085" i="1"/>
  <c r="E1064" i="1"/>
  <c r="E1067" i="1"/>
  <c r="E1038" i="1"/>
  <c r="E1013" i="1"/>
  <c r="E1007" i="1"/>
  <c r="E997" i="1"/>
  <c r="E712" i="1"/>
  <c r="E385" i="1"/>
  <c r="E365" i="1"/>
  <c r="D340" i="1"/>
  <c r="D347" i="1"/>
  <c r="E340" i="1"/>
  <c r="E347" i="1"/>
  <c r="E324" i="1"/>
  <c r="E968" i="1" s="1"/>
  <c r="E967" i="1" s="1"/>
  <c r="E327" i="1"/>
  <c r="E1230" i="1" l="1"/>
  <c r="E332" i="1"/>
  <c r="E335" i="1" s="1"/>
  <c r="E1414" i="1"/>
  <c r="E1412" i="1"/>
  <c r="E1406" i="1"/>
  <c r="E1228" i="1"/>
  <c r="E1229" i="1"/>
  <c r="E1214" i="1"/>
  <c r="E352" i="1"/>
  <c r="E1395" i="1"/>
  <c r="E729" i="1"/>
  <c r="E1215" i="1"/>
  <c r="E1408" i="1"/>
  <c r="E1393" i="1"/>
  <c r="E1213" i="1"/>
  <c r="E1397" i="1"/>
  <c r="E1410" i="1"/>
  <c r="E1060" i="1"/>
  <c r="E1074" i="1"/>
  <c r="E1094" i="1"/>
  <c r="E1114" i="1"/>
  <c r="E1124" i="1" s="1"/>
  <c r="E1135" i="1"/>
  <c r="E1145" i="1" s="1"/>
  <c r="E1164" i="1"/>
  <c r="E1166" i="1" s="1"/>
  <c r="E1315" i="1"/>
  <c r="E1364" i="1"/>
  <c r="E1383" i="1" s="1"/>
  <c r="D352" i="1"/>
  <c r="E1382" i="1" l="1"/>
  <c r="E1378" i="1"/>
  <c r="E1370" i="1"/>
  <c r="E1366" i="1"/>
  <c r="E1374" i="1"/>
  <c r="E1116" i="1"/>
  <c r="E1128" i="1"/>
  <c r="E1157" i="1"/>
  <c r="E1120" i="1"/>
  <c r="E1141" i="1"/>
  <c r="E1170" i="1"/>
  <c r="E1137" i="1"/>
  <c r="E1186" i="1"/>
  <c r="E1182" i="1"/>
  <c r="E1178" i="1"/>
  <c r="E1174" i="1"/>
  <c r="E1153" i="1"/>
  <c r="E1149" i="1"/>
  <c r="D1377" i="1"/>
  <c r="D1373" i="1"/>
  <c r="D1369" i="1"/>
  <c r="D1365" i="1"/>
  <c r="D1235" i="1" l="1"/>
  <c r="D1119" i="1" l="1"/>
  <c r="D1123" i="1"/>
  <c r="D1127" i="1"/>
  <c r="D1204" i="1" l="1"/>
  <c r="D1212" i="1" s="1"/>
  <c r="D1215" i="1" l="1"/>
  <c r="D385" i="1" l="1"/>
  <c r="D1095" i="1"/>
  <c r="D1101" i="1"/>
  <c r="D1098" i="1"/>
  <c r="D1085" i="1"/>
  <c r="D1080" i="1"/>
  <c r="D1075" i="1"/>
  <c r="D1389" i="1"/>
  <c r="D1391" i="1" s="1"/>
  <c r="D1067" i="1"/>
  <c r="D1064" i="1"/>
  <c r="D1061" i="1"/>
  <c r="D1268" i="1"/>
  <c r="D1402" i="1"/>
  <c r="D1404" i="1" s="1"/>
  <c r="D1274" i="1"/>
  <c r="D1271" i="1"/>
  <c r="D1245" i="1"/>
  <c r="D1140" i="1"/>
  <c r="D1136" i="1"/>
  <c r="D1144" i="1"/>
  <c r="D1148" i="1"/>
  <c r="D1152" i="1"/>
  <c r="D365" i="1"/>
  <c r="D1193" i="1"/>
  <c r="D1336" i="1"/>
  <c r="D1265" i="1"/>
  <c r="D1205" i="1"/>
  <c r="D1220" i="1"/>
  <c r="D1228" i="1" s="1"/>
  <c r="D1221" i="1"/>
  <c r="D1185" i="1"/>
  <c r="D1177" i="1"/>
  <c r="D1169" i="1"/>
  <c r="D1181" i="1"/>
  <c r="D1173" i="1"/>
  <c r="D1165" i="1"/>
  <c r="D1156" i="1"/>
  <c r="D1007" i="1"/>
  <c r="D712" i="1"/>
  <c r="D1114" i="1"/>
  <c r="D1364" i="1"/>
  <c r="D729" i="1" l="1"/>
  <c r="D1116" i="1"/>
  <c r="D1120" i="1"/>
  <c r="D1383" i="1"/>
  <c r="D1382" i="1"/>
  <c r="D1128" i="1"/>
  <c r="D1406" i="1"/>
  <c r="D1410" i="1"/>
  <c r="D1412" i="1"/>
  <c r="D1408" i="1"/>
  <c r="D1414" i="1"/>
  <c r="D1395" i="1"/>
  <c r="D1397" i="1"/>
  <c r="D1393" i="1"/>
  <c r="D1370" i="1"/>
  <c r="D1366" i="1"/>
  <c r="D1378" i="1"/>
  <c r="D1374" i="1"/>
  <c r="D1230" i="1"/>
  <c r="D1231" i="1"/>
  <c r="D1229" i="1"/>
  <c r="D1214" i="1"/>
  <c r="D1213" i="1"/>
  <c r="D1164" i="1"/>
  <c r="D1170" i="1" s="1"/>
  <c r="D1135" i="1"/>
  <c r="D1145" i="1" s="1"/>
  <c r="D1124" i="1"/>
  <c r="D1094" i="1"/>
  <c r="D1074" i="1"/>
  <c r="D1060" i="1"/>
  <c r="D1174" i="1" l="1"/>
  <c r="D1186" i="1"/>
  <c r="D1182" i="1"/>
  <c r="D1166" i="1"/>
  <c r="D1178" i="1"/>
  <c r="D1137" i="1"/>
  <c r="D1153" i="1"/>
  <c r="D1141" i="1"/>
  <c r="D1149" i="1"/>
  <c r="D1157" i="1"/>
</calcChain>
</file>

<file path=xl/sharedStrings.xml><?xml version="1.0" encoding="utf-8"?>
<sst xmlns="http://schemas.openxmlformats.org/spreadsheetml/2006/main" count="3153" uniqueCount="931">
  <si>
    <t>KPI - PRODUCT LIABILITY</t>
  </si>
  <si>
    <t>GRI 2-29 - Stakeholder engagement - Service quality - (customer care)</t>
  </si>
  <si>
    <t>Infrastructure - Railway network</t>
  </si>
  <si>
    <t>Safety (railway operation safety level)</t>
  </si>
  <si>
    <t>Focus on the environment and social issues (Governance - Developing the materiality matrix)</t>
  </si>
  <si>
    <t>Focus on the environment (Environment - Double the portion of electricity from renewable sources for internal use by RFI acquired under a specific supply contract - bids for tender)</t>
  </si>
  <si>
    <t>Focus on the environment and social issues (Social issues - spaces made available at stations for social purposes)</t>
  </si>
  <si>
    <t>Modal integration (Perception of ease and convenience of arrival at the station - percentage of satisfied people)</t>
  </si>
  <si>
    <t>Travel comfort in station areas (overall perception of the station - percentage of satisfied people)</t>
  </si>
  <si>
    <t>Travel comfort in station areas (overall perception of lighting - percentage of satisfied people)</t>
  </si>
  <si>
    <t>Cleanliness (overall perception of cleanliness in station areas - percentage of satisfied people)</t>
  </si>
  <si>
    <t>Additional ground services (overall perception of commercial services - percentage of satisfied people)</t>
  </si>
  <si>
    <r>
      <t>Station security (level of security of people and assets at stations)</t>
    </r>
    <r>
      <rPr>
        <vertAlign val="superscript"/>
        <sz val="10"/>
        <color theme="1"/>
        <rFont val="Garamond"/>
        <family val="1"/>
      </rPr>
      <t>1</t>
    </r>
  </si>
  <si>
    <t>Station security (overall perception of security at the station - percentage of satisfied people)</t>
  </si>
  <si>
    <t>Information on train operation provided at stations (overall perception of information - percentage of satisfied people)</t>
  </si>
  <si>
    <t>Information on train operation provided at stations (perception of information under critical operating conditions - percentage of satisfied people)</t>
  </si>
  <si>
    <t>Assistance at stations for passengers with reduced mobility (level of satisfaction with the assistance service provided by the Sale Blu network - percentage of satisfied people)</t>
  </si>
  <si>
    <t xml:space="preserve">Assistance at stations for passengers with reduced mobility (roll-out of the national Sala Blu for the continuous improvement of telephone contact with passengers requesting assistance services) </t>
  </si>
  <si>
    <t>Accessibility of spaces in stations (work to improve accessibility - raising platforms height to 55cm, installing lifts)</t>
  </si>
  <si>
    <t>Infrastructure - Roadway and motorway network</t>
  </si>
  <si>
    <t xml:space="preserve">Customer information (handling requests for information, complaints and suggestions: initial reply to customers to notify them that the request is being handled) </t>
  </si>
  <si>
    <t>Customer information (time for a definitive answer)</t>
  </si>
  <si>
    <t>Compliance (average time for authorisation of an advertising system (art. 53.5 of the Traffic Code regulations) net of delays due to the customer)</t>
  </si>
  <si>
    <t xml:space="preserve">Compliance (average time for authorisation for oversize load transit net of delays due to the customer) </t>
  </si>
  <si>
    <t xml:space="preserve">Compliance (average time for authorisation for agricultural machinery transit net of delays due to the customer) </t>
  </si>
  <si>
    <t>Environment (production of energy from renewable sources - photovoltaic)</t>
  </si>
  <si>
    <r>
      <rPr>
        <i/>
        <vertAlign val="superscript"/>
        <sz val="10"/>
        <color theme="1"/>
        <rFont val="Garamond"/>
        <family val="1"/>
      </rPr>
      <t>1</t>
    </r>
    <r>
      <rPr>
        <i/>
        <sz val="10"/>
        <color theme="1"/>
        <rFont val="Garamond"/>
        <family val="1"/>
      </rPr>
      <t xml:space="preserve"> Delays related to the necessary checks to be performed on the many roads previously managed by the various local authorities which have been transferred back to Anas, and the needs related to issuance of the technical permits. Increase in the number of applications caused by the simultaneous expiry of all authorisation titles, the validity of which had been extended to the ninetieth day after the end of the emergency (31 March 2022).  </t>
    </r>
  </si>
  <si>
    <r>
      <rPr>
        <i/>
        <vertAlign val="superscript"/>
        <sz val="10"/>
        <color theme="1"/>
        <rFont val="Garamond"/>
        <family val="1"/>
      </rPr>
      <t>2</t>
    </r>
    <r>
      <rPr>
        <i/>
        <sz val="10"/>
        <color theme="1"/>
        <rFont val="Garamond"/>
        <family val="1"/>
      </rPr>
      <t xml:space="preserve"> Increase in the number of applications caused by the simultaneous expiry of all authorisation titles, the validity of which had been extended to the ninetieth day after the end of the emergency (31 March 2022).</t>
    </r>
  </si>
  <si>
    <r>
      <t>Trains - Punctuality</t>
    </r>
    <r>
      <rPr>
        <b/>
        <vertAlign val="superscript"/>
        <sz val="10"/>
        <color rgb="FFDC002E"/>
        <rFont val="Garamond"/>
        <family val="1"/>
      </rPr>
      <t>1</t>
    </r>
  </si>
  <si>
    <t>Market services - Frecce (% of trains arriving within 10 minutes of the scheduled time)</t>
  </si>
  <si>
    <t>Universal services - IC day and night trains (% of trains arriving within 15 minutes of the scheduled time)</t>
  </si>
  <si>
    <t>Regional services (% of trains arriving within 5 minutes of the scheduled time)</t>
  </si>
  <si>
    <r>
      <rPr>
        <i/>
        <vertAlign val="superscript"/>
        <sz val="10"/>
        <rFont val="Garamond"/>
        <family val="1"/>
      </rPr>
      <t>1</t>
    </r>
    <r>
      <rPr>
        <i/>
        <sz val="10"/>
        <rFont val="Garamond"/>
        <family val="1"/>
      </rPr>
      <t xml:space="preserve"> Trains are considered late if they arrive after the indicated limit (considering all trains with no exceptions)</t>
    </r>
  </si>
  <si>
    <t>Trains - Regularity</t>
  </si>
  <si>
    <r>
      <t>Medium and long haul transport</t>
    </r>
    <r>
      <rPr>
        <vertAlign val="superscript"/>
        <sz val="10"/>
        <color theme="1"/>
        <rFont val="Garamond"/>
        <family val="1"/>
      </rPr>
      <t>1</t>
    </r>
  </si>
  <si>
    <r>
      <t>Regional</t>
    </r>
    <r>
      <rPr>
        <vertAlign val="superscript"/>
        <sz val="10"/>
        <color theme="1"/>
        <rFont val="Garamond"/>
        <family val="1"/>
      </rPr>
      <t>2</t>
    </r>
  </si>
  <si>
    <r>
      <rPr>
        <i/>
        <vertAlign val="superscript"/>
        <sz val="10"/>
        <color theme="1"/>
        <rFont val="Garamond"/>
        <family val="1"/>
      </rPr>
      <t>1</t>
    </r>
    <r>
      <rPr>
        <i/>
        <sz val="10"/>
        <color theme="1"/>
        <rFont val="Garamond"/>
        <family val="1"/>
      </rPr>
      <t xml:space="preserve"> Regular trains, net of trains that were limited, cancelled or arrived over 120 minutes late.</t>
    </r>
  </si>
  <si>
    <r>
      <rPr>
        <i/>
        <vertAlign val="superscript"/>
        <sz val="10"/>
        <color theme="1"/>
        <rFont val="Garamond"/>
        <family val="1"/>
      </rPr>
      <t>2</t>
    </r>
    <r>
      <rPr>
        <i/>
        <sz val="10"/>
        <color theme="1"/>
        <rFont val="Garamond"/>
        <family val="1"/>
      </rPr>
      <t xml:space="preserve"> Percentage of trains arriving at their destination out of all scheduled train service (excluding trains cancelled due to strikes)</t>
    </r>
  </si>
  <si>
    <t>Road passenger transport - urban transport (Veneto)</t>
  </si>
  <si>
    <t>Punctuality - Padua urban transport - bus (% on-time journeys)</t>
  </si>
  <si>
    <t>Punctuality - Padua urban transport - bus (% with delays of &gt; 5’ to &lt;= 15')</t>
  </si>
  <si>
    <t>Punctuality - Padua urban transport - bus (% with delays &gt; 15')</t>
  </si>
  <si>
    <r>
      <t>Punctuality - Padua urban transport - tram (% on-time journeys)</t>
    </r>
    <r>
      <rPr>
        <vertAlign val="superscript"/>
        <sz val="10"/>
        <color theme="1"/>
        <rFont val="Garamond"/>
        <family val="1"/>
      </rPr>
      <t>1</t>
    </r>
  </si>
  <si>
    <r>
      <t>Punctuality - Padua urban transport - tram (% with delays of &gt; 4’ to &lt;= 8')</t>
    </r>
    <r>
      <rPr>
        <vertAlign val="superscript"/>
        <sz val="10"/>
        <color theme="1"/>
        <rFont val="Garamond"/>
        <family val="1"/>
      </rPr>
      <t>1</t>
    </r>
  </si>
  <si>
    <t>Punctuality - Padua urban transport - tram (% journeys with delays &gt; 8')*</t>
  </si>
  <si>
    <t>Punctuality - Rovigo urban transport - bus (% on-time journeys)</t>
  </si>
  <si>
    <t>Punctuality - Rovigo urban transport - bus (% journeys with delays of &gt; 5’ to &lt;= 10')</t>
  </si>
  <si>
    <t>Punctuality - Rovigo urban transport - bus (% journeys with delays of &gt; 10')</t>
  </si>
  <si>
    <t>Extension of the sales network - Padua urban transport - (no. of points of sale)</t>
  </si>
  <si>
    <t>Extension of the sales network - Padua urban transport - (no. of points of sale/1,000 residents)</t>
  </si>
  <si>
    <t>Extension of the sales network - Rovigo urban transport - (no. of points of sale)</t>
  </si>
  <si>
    <t>Extension of the sales network - Rovigo urban transport - (no. of points of sale/network km)</t>
  </si>
  <si>
    <t>Extension of the sales network - Rovigo urban transport - (no. of points of sale/1,000 residents)</t>
  </si>
  <si>
    <t>Accident rate - Padua urban transport (bus)</t>
  </si>
  <si>
    <t>Accident rate - Padua urban transport (tram)</t>
  </si>
  <si>
    <t>Accident rate - Rovigo urban transport (bus)</t>
  </si>
  <si>
    <t>Focus on the environment - Padua urban transport (Euro 2 and higher vehicles)</t>
  </si>
  <si>
    <t>Focus on the environment - Padua urban transport (Euro 6 and electric vehicles)</t>
  </si>
  <si>
    <t>Focus on the environment - Rovigo urban transport (Euro 2 and higher vehicles)</t>
  </si>
  <si>
    <t>Focus on the environment - Rovigo urban transport (Euro 6 vehicles)</t>
  </si>
  <si>
    <r>
      <rPr>
        <i/>
        <vertAlign val="superscript"/>
        <sz val="10"/>
        <color theme="1"/>
        <rFont val="Garamond"/>
        <family val="1"/>
      </rPr>
      <t>1</t>
    </r>
    <r>
      <rPr>
        <i/>
        <sz val="10"/>
        <color theme="1"/>
        <rFont val="Garamond"/>
        <family val="1"/>
      </rPr>
      <t>Tram punctuality data refer to January to April 2021.</t>
    </r>
  </si>
  <si>
    <r>
      <rPr>
        <i/>
        <vertAlign val="superscript"/>
        <sz val="10"/>
        <color theme="1"/>
        <rFont val="Garamond"/>
        <family val="1"/>
      </rPr>
      <t>2</t>
    </r>
    <r>
      <rPr>
        <i/>
        <sz val="10"/>
        <color theme="1"/>
        <rFont val="Garamond"/>
        <family val="1"/>
      </rPr>
      <t xml:space="preserve"> No. of accidents without liability reflects the number of accidents that occur during service operation, for which drivers or a combination of actors are presumed to be at fault</t>
    </r>
  </si>
  <si>
    <t>Road passenger transport - suburban transport (Veneto)</t>
  </si>
  <si>
    <t>Punctuality - Padua suburban transport - (% on-time journeys)</t>
  </si>
  <si>
    <t>Punctuality - Padua suburban transport - (% trains with delays of &gt;15’ to &lt;=30')</t>
  </si>
  <si>
    <t>Punctuality - Padua suburban transport - (% with delays &gt; 30')</t>
  </si>
  <si>
    <t>Punctuality - Rovigo suburban transport - (% on-time journeys)</t>
  </si>
  <si>
    <t>Punctuality - Rovigo suburban transport - (% trains with delays of &gt; 5’ to &lt;=15')</t>
  </si>
  <si>
    <t>Punctuality - Rovigo suburban transport - (% with delays &gt; 15')</t>
  </si>
  <si>
    <t>Extension of the sales network - Padua suburban transport - (no. of points of sale)</t>
  </si>
  <si>
    <t>Extension of the sales network - Padua suburban transport - (no. of points of sale/municipalities served)</t>
  </si>
  <si>
    <t>Extension of the sales network - Padua suburban transport - (no. of points of sale/millions of residents)</t>
  </si>
  <si>
    <t>Extension of the sales network - Rovigo suburban transport - (no. of points of sale)</t>
  </si>
  <si>
    <t>Extension of the sales network - Rovigo suburban transport - (no. of points of sale/network km)</t>
  </si>
  <si>
    <t>Extension of the sales network - Rovigo suburban transport - (no. of points of sale/municipalities served)</t>
  </si>
  <si>
    <t>Extension of the sales network - Rovigo suburban transport - (no. of points of sale/millions of residents)</t>
  </si>
  <si>
    <t>Accident rate - Padua suburban transport</t>
  </si>
  <si>
    <t>Accident rate - Rovigo suburban transport</t>
  </si>
  <si>
    <t>Focus on the environment - Padua suburban transport (Euro 2 and higher vehicles)</t>
  </si>
  <si>
    <t>Focus on the environment - Padua suburban transport (Euro 6 vehicles)</t>
  </si>
  <si>
    <t>Focus on the environment - Rovigo suburban transport (Euro 2 and higher vehicles)</t>
  </si>
  <si>
    <t>Focus on the environment - Rovigo suburban transport (Euro 6 vehicles)</t>
  </si>
  <si>
    <r>
      <rPr>
        <i/>
        <vertAlign val="superscript"/>
        <sz val="10"/>
        <color theme="1"/>
        <rFont val="Garamond"/>
        <family val="1"/>
      </rPr>
      <t>1</t>
    </r>
    <r>
      <rPr>
        <i/>
        <sz val="10"/>
        <color theme="1"/>
        <rFont val="Garamond"/>
        <family val="1"/>
      </rPr>
      <t xml:space="preserve"> No. of accidents without liability reflect the number of accidents that occur during service operation, for which drivers or a combination of actors are presumed to be at fault</t>
    </r>
  </si>
  <si>
    <t>Road passenger transport - (Umbria)</t>
  </si>
  <si>
    <t>Punctuality and regularity - urban transport - (on-time journeys)</t>
  </si>
  <si>
    <t>Punctuality and regularity - urban transport - (journeys with delays of &gt; 5’ to &lt;= 10’)</t>
  </si>
  <si>
    <t>- for internal reasons</t>
  </si>
  <si>
    <t>Punctuality and regularity - urban transport - (journeys with delays of &gt; 10’)</t>
  </si>
  <si>
    <t>Punctuality and regularity - suburban transport - (on-time journeys)</t>
  </si>
  <si>
    <t>Punctuality and regularity - suburban transport - (journeys with delays of &gt; 5’ to &lt;= 10’)</t>
  </si>
  <si>
    <t>Punctuality and regularity - suburban transport - (journeys with delays of &gt; 10’)</t>
  </si>
  <si>
    <t>Extension of the sales network - (points of sale)</t>
  </si>
  <si>
    <t>Extension of the sales network - (points of sale/network km)</t>
  </si>
  <si>
    <t>Extension of the sales network - (points of sale/municipalities served)</t>
  </si>
  <si>
    <r>
      <t>Extension of the sales network</t>
    </r>
    <r>
      <rPr>
        <vertAlign val="superscript"/>
        <sz val="10"/>
        <color theme="1"/>
        <rFont val="Garamond"/>
        <family val="1"/>
      </rPr>
      <t>2</t>
    </r>
    <r>
      <rPr>
        <sz val="10"/>
        <color theme="1"/>
        <rFont val="Garamond"/>
        <family val="1"/>
      </rPr>
      <t xml:space="preserve"> - (buses with on-board ticket sale with surcharge)</t>
    </r>
  </si>
  <si>
    <r>
      <t>Accident rate - (no. of accidents without liability</t>
    </r>
    <r>
      <rPr>
        <vertAlign val="superscript"/>
        <sz val="10"/>
        <color theme="1"/>
        <rFont val="Garamond"/>
        <family val="1"/>
      </rPr>
      <t>1</t>
    </r>
    <r>
      <rPr>
        <sz val="10"/>
        <color theme="1"/>
        <rFont val="Garamond"/>
        <family val="1"/>
      </rPr>
      <t>)</t>
    </r>
  </si>
  <si>
    <t>Focus on the environment - urban transport (vehicles with Euro 2 or higher engines)</t>
  </si>
  <si>
    <t>Focus on the environment - suburban transport (vehicles with Euro 2 or higher engines)</t>
  </si>
  <si>
    <r>
      <rPr>
        <i/>
        <vertAlign val="superscript"/>
        <sz val="10"/>
        <color theme="1"/>
        <rFont val="Garamond"/>
        <family val="1"/>
      </rPr>
      <t>1</t>
    </r>
    <r>
      <rPr>
        <i/>
        <sz val="10"/>
        <color theme="1"/>
        <rFont val="Garamond"/>
        <family val="1"/>
      </rPr>
      <t xml:space="preserve"> No. of accidents without liability reflects the number of accidents that occur during service operation, for which drivers or a combination of actors are presumed to be at fault.</t>
    </r>
  </si>
  <si>
    <r>
      <rPr>
        <i/>
        <vertAlign val="superscript"/>
        <sz val="10"/>
        <color theme="1"/>
        <rFont val="Garamond"/>
        <family val="1"/>
      </rPr>
      <t>2</t>
    </r>
    <r>
      <rPr>
        <i/>
        <sz val="10"/>
        <color theme="1"/>
        <rFont val="Garamond"/>
        <family val="1"/>
      </rPr>
      <t xml:space="preserve"> Due to the COVID-19 emergency, on-board ticket sales were suspended in March 2020 and reactivated completely in 2022.</t>
    </r>
  </si>
  <si>
    <t>Road passenger transport - (Campania)</t>
  </si>
  <si>
    <t>Punctuality and regularity - urban transport - (overall regularity - travelled/scheduled km)</t>
  </si>
  <si>
    <t>Punctuality and regularity - urban transport - (overall regularity - travelled/scheduled journeys)</t>
  </si>
  <si>
    <t>Punctuality and regularity - suburban transport - (overall regularity - travelled/scheduled km)</t>
  </si>
  <si>
    <t>Punctuality and regularity - suburban transport - (overall regularity - travelled/scheduled journeys)</t>
  </si>
  <si>
    <t>Comfort (vehicles with enhanced accessibility - lower floors)</t>
  </si>
  <si>
    <t>PRM services (vehicles with enhanced accessibility for passengers with reduced mobility)</t>
  </si>
  <si>
    <t>Passenger information (signs at stops displaying transit times)</t>
  </si>
  <si>
    <t>Focus on the environment (vehicles with Euro 4 exhaust and higher engines)</t>
  </si>
  <si>
    <t>Extension of the sales network (points of sale/network km)</t>
  </si>
  <si>
    <t>Accident rate - urban transport</t>
  </si>
  <si>
    <t>Accident rate - suburban/outer suburban transport</t>
  </si>
  <si>
    <t>GRI 2-29 - Stakeholder engagement - Service quality - (customer satisfaction)</t>
  </si>
  <si>
    <t xml:space="preserve">Infrastructures – station </t>
  </si>
  <si>
    <t>Modal integration (perception of ease and convenience of arrival at the station)</t>
  </si>
  <si>
    <t>Comfort of stations (overall perception of station quality)</t>
  </si>
  <si>
    <t>Comfort of stations (overall perception of lighting)</t>
  </si>
  <si>
    <t>Cleanliness (perception of cleanliness of station areas)</t>
  </si>
  <si>
    <t>Additional ground services (overall perception of commercial services)</t>
  </si>
  <si>
    <t>Security (perception of overall security at the station)</t>
  </si>
  <si>
    <t>Public information (overall perception of information)</t>
  </si>
  <si>
    <t>Public information (perception of information under critical operating conditions)</t>
  </si>
  <si>
    <t>Services for passengers with disabilities and reduced mobility (level of overall satisfaction with the assistance service provided by the "Sale Blu" network)</t>
  </si>
  <si>
    <t>Railway passenger transport – medium and long haul (Trenitalia)</t>
  </si>
  <si>
    <t>Comfort</t>
  </si>
  <si>
    <t>Cleanliness</t>
  </si>
  <si>
    <t>Punctuality</t>
  </si>
  <si>
    <t>On board information</t>
  </si>
  <si>
    <t>Personnel</t>
  </si>
  <si>
    <t>Overall journey</t>
  </si>
  <si>
    <r>
      <t>Railway passenger transport – regional</t>
    </r>
    <r>
      <rPr>
        <b/>
        <vertAlign val="superscript"/>
        <sz val="10"/>
        <color rgb="FFDC002E"/>
        <rFont val="Garamond"/>
        <family val="1"/>
      </rPr>
      <t>1</t>
    </r>
    <r>
      <rPr>
        <b/>
        <sz val="10"/>
        <color rgb="FFDC002E"/>
        <rFont val="Garamond"/>
        <family val="1"/>
      </rPr>
      <t xml:space="preserve"> (Trenitalia)</t>
    </r>
  </si>
  <si>
    <r>
      <rPr>
        <i/>
        <vertAlign val="superscript"/>
        <sz val="10"/>
        <color theme="1"/>
        <rFont val="Garamond"/>
        <family val="1"/>
      </rPr>
      <t>1</t>
    </r>
    <r>
      <rPr>
        <i/>
        <sz val="10"/>
        <color theme="1"/>
        <rFont val="Garamond"/>
        <family val="1"/>
      </rPr>
      <t xml:space="preserve"> Regional transport in Emilia Romagna, operated by Trenitalia TPER, left the Regional Passenger Division scope in 2020.</t>
    </r>
  </si>
  <si>
    <t>Railway passenger transport – regional (Ferrovie del Sud Est)</t>
  </si>
  <si>
    <t>Travel safety</t>
  </si>
  <si>
    <t>Safety on board from theft, harassment, assault, etc.</t>
  </si>
  <si>
    <t>Punctuality of journeys</t>
  </si>
  <si>
    <t>Frequency of buses</t>
  </si>
  <si>
    <t>Service regularity</t>
  </si>
  <si>
    <t>Cleanliness and hygiene of vehicles</t>
  </si>
  <si>
    <t>Comfort of vehicle</t>
  </si>
  <si>
    <t>Quality, clarity and completeness of information on services</t>
  </si>
  <si>
    <t>Professionalism and expertise of personnel</t>
  </si>
  <si>
    <t>Focus on the environment and pollution</t>
  </si>
  <si>
    <r>
      <t>Railway passenger transport - Hellenic Train (Greece)</t>
    </r>
    <r>
      <rPr>
        <b/>
        <vertAlign val="superscript"/>
        <sz val="10"/>
        <color rgb="FFDC002E"/>
        <rFont val="Garamond"/>
        <family val="1"/>
      </rPr>
      <t>1</t>
    </r>
  </si>
  <si>
    <t>Reliability of the service (cancellations)</t>
  </si>
  <si>
    <t>Passenger information (perception of information in normal travel conditions)</t>
  </si>
  <si>
    <t xml:space="preserve">Interaction with customers </t>
  </si>
  <si>
    <t>Cleanliness of vehicles</t>
  </si>
  <si>
    <t>Safety on board</t>
  </si>
  <si>
    <t>Overall score</t>
  </si>
  <si>
    <r>
      <rPr>
        <i/>
        <vertAlign val="superscript"/>
        <sz val="10"/>
        <color theme="1"/>
        <rFont val="Garamond"/>
        <family val="1"/>
      </rPr>
      <t>1</t>
    </r>
    <r>
      <rPr>
        <i/>
        <sz val="10"/>
        <color theme="1"/>
        <rFont val="Garamond"/>
        <family val="1"/>
      </rPr>
      <t xml:space="preserve"> The data for 2021 and 2020 refer to the fourth quarter of each year; the data for 2022 refer to the third quarter.</t>
    </r>
  </si>
  <si>
    <t>Road passenger transport - urban service (Busitalia - Sita Nord and Italian subsidiaries)</t>
  </si>
  <si>
    <t>Regularity</t>
  </si>
  <si>
    <t>Travel comfort</t>
  </si>
  <si>
    <r>
      <rPr>
        <i/>
        <vertAlign val="superscript"/>
        <sz val="10"/>
        <color theme="1"/>
        <rFont val="Garamond"/>
        <family val="1"/>
      </rPr>
      <t>1</t>
    </r>
    <r>
      <rPr>
        <i/>
        <sz val="10"/>
        <color theme="1"/>
        <rFont val="Garamond"/>
        <family val="1"/>
      </rPr>
      <t xml:space="preserve"> The results of the 2020 survey are not shown here because several differences with respect to 2019 make the data difficult to interpret. These differences included: a new methodology, different sample size, survey period, sample composition and timing of the scores.</t>
    </r>
  </si>
  <si>
    <t>Road passenger transport - suburban service (Busitalia - Sita Nord and Italian subsidiaries)</t>
  </si>
  <si>
    <r>
      <rPr>
        <i/>
        <vertAlign val="superscript"/>
        <sz val="10"/>
        <color theme="1"/>
        <rFont val="Garamond"/>
        <family val="1"/>
      </rPr>
      <t>1</t>
    </r>
    <r>
      <rPr>
        <i/>
        <sz val="10"/>
        <color theme="1"/>
        <rFont val="Garamond"/>
        <family val="1"/>
      </rPr>
      <t xml:space="preserve"> The results of the 2020 survey are not shown here because several differences with respect to 2019 make the data difficult to interpret. These differences included: a new methodology, different sample size, survey period, sample composition and timing of the scores.</t>
    </r>
  </si>
  <si>
    <t>Infrastructure - Railway network (Inefficiencies by type)</t>
  </si>
  <si>
    <t>Comfort at the station</t>
  </si>
  <si>
    <t>Cleanliness at the station</t>
  </si>
  <si>
    <t>Architectural barriers and services for the disabled</t>
  </si>
  <si>
    <t>Public information</t>
  </si>
  <si>
    <t>Safety at the station</t>
  </si>
  <si>
    <r>
      <t>Respect for the environment</t>
    </r>
    <r>
      <rPr>
        <vertAlign val="superscript"/>
        <sz val="10"/>
        <color theme="1"/>
        <rFont val="Garamond"/>
        <family val="1"/>
      </rPr>
      <t>1</t>
    </r>
  </si>
  <si>
    <t>Other</t>
  </si>
  <si>
    <t>Total inefficiencies</t>
  </si>
  <si>
    <t xml:space="preserve">Total complaints </t>
  </si>
  <si>
    <r>
      <rPr>
        <vertAlign val="superscript"/>
        <sz val="10"/>
        <color theme="1"/>
        <rFont val="Garamond"/>
        <family val="1"/>
      </rPr>
      <t>1</t>
    </r>
    <r>
      <rPr>
        <sz val="10"/>
        <color theme="1"/>
        <rFont val="Garamond"/>
        <family val="1"/>
      </rPr>
      <t xml:space="preserve"> This KPI was monitored for the first time in 2021.</t>
    </r>
  </si>
  <si>
    <t>Total complaints</t>
  </si>
  <si>
    <t>Railway passenger transport - medium and long haul (inefficiencies by type)</t>
  </si>
  <si>
    <t>Regularity and punctuality</t>
  </si>
  <si>
    <t>Service level</t>
  </si>
  <si>
    <t>Train comfort</t>
  </si>
  <si>
    <t>Frontline personnel</t>
  </si>
  <si>
    <t>Passenger information</t>
  </si>
  <si>
    <t>Additional services</t>
  </si>
  <si>
    <t>Cleanliness of the trains</t>
  </si>
  <si>
    <t>Security on board trains</t>
  </si>
  <si>
    <t>Safety on board trains</t>
  </si>
  <si>
    <t>Services for passengers with reduced mobility</t>
  </si>
  <si>
    <t>Modal integration</t>
  </si>
  <si>
    <t>Railway passenger transport - regional (inefficiencies by type)</t>
  </si>
  <si>
    <t>Focus on the environment</t>
  </si>
  <si>
    <t>Accessibility</t>
  </si>
  <si>
    <r>
      <rPr>
        <i/>
        <vertAlign val="superscript"/>
        <sz val="10"/>
        <color theme="1"/>
        <rFont val="Garamond"/>
        <family val="1"/>
      </rPr>
      <t>1</t>
    </r>
    <r>
      <rPr>
        <i/>
        <sz val="10"/>
        <color theme="1"/>
        <rFont val="Garamond"/>
        <family val="1"/>
      </rPr>
      <t xml:space="preserve"> The data on total complaints and total inefficiencies were revised in light of subsequent analyses by the company</t>
    </r>
  </si>
  <si>
    <t>Railway passenger transport - Hellenic Train (Greece) (inefficiencies by type)</t>
  </si>
  <si>
    <t>Delays</t>
  </si>
  <si>
    <t>Refunds</t>
  </si>
  <si>
    <t>Staff</t>
  </si>
  <si>
    <t>Cancellations</t>
  </si>
  <si>
    <t>Road passenger transport - Veneto (inefficiencies by type)</t>
  </si>
  <si>
    <t xml:space="preserve">Punctuality </t>
  </si>
  <si>
    <t>Company/Customer Relationship</t>
  </si>
  <si>
    <t>Service gaps</t>
  </si>
  <si>
    <t>Tickets</t>
  </si>
  <si>
    <t>Safety</t>
  </si>
  <si>
    <t>Access to the service</t>
  </si>
  <si>
    <t>Vehicles</t>
  </si>
  <si>
    <t>Road passenger transport - Campania (inefficiencies by type)</t>
  </si>
  <si>
    <t>Travel comfort on board and on the route</t>
  </si>
  <si>
    <t xml:space="preserve">Passenger information </t>
  </si>
  <si>
    <t>Company- customer relationship</t>
  </si>
  <si>
    <t xml:space="preserve">Access to the service </t>
  </si>
  <si>
    <t>Cleanliness of vehicles and systems</t>
  </si>
  <si>
    <t>Low service level (not relating to the service, to be reviewed with contractors)</t>
  </si>
  <si>
    <r>
      <rPr>
        <i/>
        <vertAlign val="superscript"/>
        <sz val="10"/>
        <color theme="1"/>
        <rFont val="Garamond"/>
        <family val="1"/>
      </rPr>
      <t>1</t>
    </r>
    <r>
      <rPr>
        <i/>
        <sz val="10"/>
        <color theme="1"/>
        <rFont val="Garamond"/>
        <family val="1"/>
      </rPr>
      <t xml:space="preserve"> The data were revised in light of subsequent analyses by the company.</t>
    </r>
  </si>
  <si>
    <t>Railway freight transport Mercitalia Rail</t>
  </si>
  <si>
    <t xml:space="preserve">KPI - FINANCIAL </t>
  </si>
  <si>
    <t>GRI 201 - Economic performance</t>
  </si>
  <si>
    <t>Directly generated and distributed economic value</t>
  </si>
  <si>
    <t xml:space="preserve">Directly generated economic value </t>
  </si>
  <si>
    <t>- Revenue from sales and services</t>
  </si>
  <si>
    <t>- Other sundry income</t>
  </si>
  <si>
    <t>Economic value distributed</t>
  </si>
  <si>
    <t>Operating costs for materials and services</t>
  </si>
  <si>
    <t>Personnel expense</t>
  </si>
  <si>
    <t>Payments to financial backers</t>
  </si>
  <si>
    <t>Payments to public bodies</t>
  </si>
  <si>
    <t>Economic value withheld</t>
  </si>
  <si>
    <t>Depreciation, amortisation, provisions and impairment losses</t>
  </si>
  <si>
    <t>Other costs and taxes</t>
  </si>
  <si>
    <t>Profit for the year</t>
  </si>
  <si>
    <t>Financial assistance received from the public administration</t>
  </si>
  <si>
    <t>Grants related to income</t>
  </si>
  <si>
    <t>Government Programme Contract</t>
  </si>
  <si>
    <r>
      <t>Covid-19 grants</t>
    </r>
    <r>
      <rPr>
        <vertAlign val="superscript"/>
        <sz val="10"/>
        <rFont val="Garamond"/>
        <family val="1"/>
      </rPr>
      <t>1</t>
    </r>
  </si>
  <si>
    <t>Other loans from the Italian government</t>
  </si>
  <si>
    <t>From EU</t>
  </si>
  <si>
    <t>From local public bodies (regions, municipalities, etc.)</t>
  </si>
  <si>
    <t>Other grants</t>
  </si>
  <si>
    <t>Grants related to assets</t>
  </si>
  <si>
    <t>Italian government grants</t>
  </si>
  <si>
    <t>Total</t>
  </si>
  <si>
    <r>
      <rPr>
        <i/>
        <vertAlign val="superscript"/>
        <sz val="10"/>
        <rFont val="Garamond"/>
        <family val="1"/>
      </rPr>
      <t>1</t>
    </r>
    <r>
      <rPr>
        <i/>
        <sz val="10"/>
        <rFont val="Garamond"/>
        <family val="1"/>
      </rPr>
      <t xml:space="preserve"> The amounts in this table refer to the portion of non-recurring grants earmarked for the FS Italiane group for the epidemiological emergency, which are detailed in the 2020 Annual Report - Notes to the consolidated financial statements</t>
    </r>
  </si>
  <si>
    <t>Sustainable finance</t>
  </si>
  <si>
    <r>
      <t>Green bond ratio</t>
    </r>
    <r>
      <rPr>
        <vertAlign val="superscript"/>
        <sz val="10"/>
        <rFont val="Garamond"/>
        <family val="1"/>
      </rPr>
      <t>1</t>
    </r>
  </si>
  <si>
    <r>
      <t>Green debt ratio</t>
    </r>
    <r>
      <rPr>
        <vertAlign val="superscript"/>
        <sz val="10"/>
        <rFont val="Garamond"/>
        <family val="1"/>
      </rPr>
      <t>2</t>
    </r>
  </si>
  <si>
    <r>
      <rPr>
        <i/>
        <vertAlign val="superscript"/>
        <sz val="10"/>
        <rFont val="Garamond"/>
        <family val="1"/>
      </rPr>
      <t>1</t>
    </r>
    <r>
      <rPr>
        <i/>
        <sz val="10"/>
        <rFont val="Garamond"/>
        <family val="1"/>
      </rPr>
      <t xml:space="preserve"> Total amount of outstanding green bonds (at year-end) divided by the total amount (five-year moving average) of outstanding bonds (as per the 'Guidelines on the Disclosure of Non-Financial Information: Supplement concerning the reporting of climate-related information' issued by the European Commission on 20 June 2019).</t>
    </r>
  </si>
  <si>
    <r>
      <rPr>
        <i/>
        <vertAlign val="superscript"/>
        <sz val="10"/>
        <rFont val="Garamond"/>
        <family val="1"/>
      </rPr>
      <t>2</t>
    </r>
    <r>
      <rPr>
        <i/>
        <sz val="10"/>
        <rFont val="Garamond"/>
        <family val="1"/>
      </rPr>
      <t xml:space="preserve"> Total amount of all outstanding green debt instruments (at year-end) divided by the total amount (five-year moving average) of all outstanding debt (required by the 'Guidelines on the Disclosure of Non-Financial Information: Supplement concerning the reporting of climate-related information' issued by the European Commission on 20 June 2019).</t>
    </r>
  </si>
  <si>
    <t>GRI 203 - Indirect economic impacts</t>
  </si>
  <si>
    <t>Investments in infrastructure and support services</t>
  </si>
  <si>
    <t>Total investments</t>
  </si>
  <si>
    <t>Infrastructure</t>
  </si>
  <si>
    <r>
      <t>Passengers</t>
    </r>
    <r>
      <rPr>
        <vertAlign val="superscript"/>
        <sz val="10"/>
        <rFont val="Garamond"/>
        <family val="1"/>
      </rPr>
      <t>1</t>
    </r>
  </si>
  <si>
    <t>Logistics</t>
  </si>
  <si>
    <t>Urban and other services</t>
  </si>
  <si>
    <t>1 In 2022 the Group was reorganised in Units: infrastructure, passengers, logistics, urban and other services. The ‘passengers’ data for 2021 and 2020 include the investments for both the logistics unit and the passengers unit</t>
  </si>
  <si>
    <t>GRI 204 - Procurement practices</t>
  </si>
  <si>
    <r>
      <t>Percentage of expenses for direct local suppliers</t>
    </r>
    <r>
      <rPr>
        <b/>
        <vertAlign val="superscript"/>
        <sz val="10"/>
        <color rgb="FFDC002E"/>
        <rFont val="Garamond"/>
        <family val="1"/>
      </rPr>
      <t>1</t>
    </r>
  </si>
  <si>
    <t>Italy</t>
  </si>
  <si>
    <t>Abroad</t>
  </si>
  <si>
    <r>
      <rPr>
        <i/>
        <vertAlign val="superscript"/>
        <sz val="10"/>
        <rFont val="Garamond"/>
        <family val="1"/>
      </rPr>
      <t xml:space="preserve">1 </t>
    </r>
    <r>
      <rPr>
        <i/>
        <sz val="10"/>
        <rFont val="Garamond"/>
        <family val="1"/>
      </rPr>
      <t>"Direct supplier" means a non-group company that supplies products/provides services for the group companies' core business, with which the group has a direct relationship. "Local supplier" means a supplier based in Italy.</t>
    </r>
  </si>
  <si>
    <t>KPI - ETHICS IN BUSINESS AND LEGISLATION COMPLIANCE</t>
  </si>
  <si>
    <t>GRI 205 - Anti-corruption</t>
  </si>
  <si>
    <t>Training about anti-corruption policies and procedures (reduced scope)</t>
  </si>
  <si>
    <r>
      <t>Number of employees trained about anti-corruption policies and procedures</t>
    </r>
    <r>
      <rPr>
        <vertAlign val="superscript"/>
        <sz val="10"/>
        <rFont val="Garamond"/>
        <family val="1"/>
      </rPr>
      <t>1</t>
    </r>
  </si>
  <si>
    <t>- Junior managers</t>
  </si>
  <si>
    <t>- White collars</t>
  </si>
  <si>
    <t>- Blue collars</t>
  </si>
  <si>
    <r>
      <t>Training man/days about anti-corruption policies and procedures</t>
    </r>
    <r>
      <rPr>
        <vertAlign val="superscript"/>
        <sz val="10"/>
        <rFont val="Garamond"/>
        <family val="1"/>
      </rPr>
      <t>1</t>
    </r>
  </si>
  <si>
    <r>
      <rPr>
        <i/>
        <vertAlign val="superscript"/>
        <sz val="10"/>
        <rFont val="Garamond"/>
        <family val="1"/>
      </rPr>
      <t>1</t>
    </r>
    <r>
      <rPr>
        <i/>
        <sz val="10"/>
        <rFont val="Garamond"/>
        <family val="1"/>
      </rPr>
      <t xml:space="preserve"> The reduced scope for 2022 includes: RFI SpA, Trenitalia, FS Spa, Italferr, Ferservizi, Gs Rail, Busitalia Sita Nord, Busitalia Campania, Ferrovie Sud Est E Sa, FStechnology, Mercitalia Shunt&amp;Terminal, Metropark, Fercredit, Fs Sistemi Urbani, and Busitalia Veneto. Refer to the 2021 and 2020 Sustainability Reports for details on the scopes used for 2021 and 2020.</t>
    </r>
  </si>
  <si>
    <t>Incidents of corruption and actions taken</t>
  </si>
  <si>
    <r>
      <t>Internal disciplinary measures that resulted in dismissal or sanctions for the employees involved</t>
    </r>
    <r>
      <rPr>
        <vertAlign val="superscript"/>
        <sz val="10"/>
        <rFont val="Garamond"/>
        <family val="1"/>
      </rPr>
      <t>1</t>
    </r>
  </si>
  <si>
    <t>Termination or non renewal of the contract with the supplier/partner involved</t>
  </si>
  <si>
    <t>Legal actions against group companies and/or their employees for incidents of corruption</t>
  </si>
  <si>
    <r>
      <rPr>
        <i/>
        <vertAlign val="superscript"/>
        <sz val="10"/>
        <color rgb="FF000000"/>
        <rFont val="Garamond"/>
        <family val="1"/>
      </rPr>
      <t>1</t>
    </r>
    <r>
      <rPr>
        <i/>
        <sz val="10"/>
        <color rgb="FF000000"/>
        <rFont val="Garamond"/>
        <family val="1"/>
      </rPr>
      <t xml:space="preserve"> The scope includes: RFI, Trenitalia, Ferservizi, Italferr, Italcertifer, Ferrovie del Sud Est, FS Sistemi Urbani, FSTechnology, Grandi Stazioni Rail, Gruppo Busitalia and Gruppo Mercitalia.</t>
    </r>
  </si>
  <si>
    <t>GRI 207 - Tax</t>
  </si>
  <si>
    <t>Algeria</t>
  </si>
  <si>
    <t>Country by country reporting</t>
  </si>
  <si>
    <t>Revenue from customers/third parties</t>
  </si>
  <si>
    <t>Revenue from intragroup transactions with other tax jurisdictions</t>
  </si>
  <si>
    <t>Profit/loss before tax</t>
  </si>
  <si>
    <t>Property, plant and equipment and other cash and cash equivalents</t>
  </si>
  <si>
    <t>Income taxes paid</t>
  </si>
  <si>
    <t>Income taxes accrued on profit/loss (excluding deferred tax and provisions for uncertain tax positions)</t>
  </si>
  <si>
    <t>Number of employees</t>
  </si>
  <si>
    <t>Argentina</t>
  </si>
  <si>
    <t>Australia</t>
  </si>
  <si>
    <t>Austria</t>
  </si>
  <si>
    <t>Czech Republic</t>
  </si>
  <si>
    <t>Denmark</t>
  </si>
  <si>
    <t>France</t>
  </si>
  <si>
    <t>Germany</t>
  </si>
  <si>
    <t>Greece</t>
  </si>
  <si>
    <t>India</t>
  </si>
  <si>
    <t>Iran</t>
  </si>
  <si>
    <t>The Netherlands</t>
  </si>
  <si>
    <t>Oman</t>
  </si>
  <si>
    <t>Peru</t>
  </si>
  <si>
    <t>Qatar</t>
  </si>
  <si>
    <t>Romania</t>
  </si>
  <si>
    <t>Saudi Arabia</t>
  </si>
  <si>
    <t>Serbia</t>
  </si>
  <si>
    <t>Sweden</t>
  </si>
  <si>
    <t>Switzerland</t>
  </si>
  <si>
    <t>Turkey</t>
  </si>
  <si>
    <t>United Arab Emirates</t>
  </si>
  <si>
    <t>Great Britain</t>
  </si>
  <si>
    <t>Colombia</t>
  </si>
  <si>
    <t>Egypt</t>
  </si>
  <si>
    <t>Ethiopia</t>
  </si>
  <si>
    <t>Georgia</t>
  </si>
  <si>
    <t>Uzbekistan</t>
  </si>
  <si>
    <t>The Russian Federation</t>
  </si>
  <si>
    <t>KPI - ENVIRONMENTAL</t>
  </si>
  <si>
    <t>Materials used by weight or volume</t>
  </si>
  <si>
    <t>Raw materials</t>
  </si>
  <si>
    <t>- Soil - procurement</t>
  </si>
  <si>
    <t>- Concrete</t>
  </si>
  <si>
    <t>- Aggregates</t>
  </si>
  <si>
    <t>- Steel for railway superstructure</t>
  </si>
  <si>
    <t>- Steel for railway technology systems</t>
  </si>
  <si>
    <t>- CAP sleepers</t>
  </si>
  <si>
    <t>- Iron</t>
  </si>
  <si>
    <t>- Aluminium</t>
  </si>
  <si>
    <t>- Copper</t>
  </si>
  <si>
    <t>Recycled raw materials</t>
  </si>
  <si>
    <t>- Soil - reuse</t>
  </si>
  <si>
    <t>- Soil - reuse through environmental redevelopment</t>
  </si>
  <si>
    <r>
      <rPr>
        <i/>
        <vertAlign val="superscript"/>
        <sz val="10"/>
        <rFont val="Garamond"/>
        <family val="1"/>
      </rPr>
      <t>1</t>
    </r>
    <r>
      <rPr>
        <i/>
        <sz val="10"/>
        <rFont val="Garamond"/>
        <family val="1"/>
      </rPr>
      <t xml:space="preserve"> Any differences from the data provided in the previous reporting period are due to the change in the sample of work sites considered and the actual stage of completion of the works, also in terms of work type.</t>
    </r>
  </si>
  <si>
    <t>Percentage of materials used that are recycled input materials</t>
  </si>
  <si>
    <t>Percentage of soil reused</t>
  </si>
  <si>
    <t>GRI 302 - Energy</t>
  </si>
  <si>
    <r>
      <t xml:space="preserve">Energy consumed by the FS Italiane Group </t>
    </r>
    <r>
      <rPr>
        <b/>
        <vertAlign val="superscript"/>
        <sz val="10"/>
        <color rgb="FFDC002E"/>
        <rFont val="Garamond"/>
        <family val="1"/>
      </rPr>
      <t>1</t>
    </r>
  </si>
  <si>
    <t>Total energy consumed by the FS Italiane group (in GJ)</t>
  </si>
  <si>
    <t>Electricity</t>
  </si>
  <si>
    <t>Diesel</t>
  </si>
  <si>
    <t>Natural gas</t>
  </si>
  <si>
    <t>Biodiesel</t>
  </si>
  <si>
    <t>Heat</t>
  </si>
  <si>
    <t>Petrol</t>
  </si>
  <si>
    <t>Hydrogen</t>
  </si>
  <si>
    <t>LPG</t>
  </si>
  <si>
    <r>
      <t>Wood pellets for heating</t>
    </r>
    <r>
      <rPr>
        <vertAlign val="superscript"/>
        <sz val="10"/>
        <rFont val="Garamond"/>
        <family val="1"/>
      </rPr>
      <t>4</t>
    </r>
  </si>
  <si>
    <t>Fuel oil</t>
  </si>
  <si>
    <t>Self-generated solar thermal energy</t>
  </si>
  <si>
    <t>Energy consumed by the FS Italiane Group (detail of measurement unit)</t>
  </si>
  <si>
    <t>- Electricity for railway traction</t>
  </si>
  <si>
    <t>- Electricity for other uses</t>
  </si>
  <si>
    <t>- Electricity to light roads and tunnels</t>
  </si>
  <si>
    <t>- Electricity for local public transport</t>
  </si>
  <si>
    <r>
      <t>- Electricity for company cars</t>
    </r>
    <r>
      <rPr>
        <vertAlign val="superscript"/>
        <sz val="10"/>
        <rFont val="Garamond"/>
        <family val="1"/>
      </rPr>
      <t>4</t>
    </r>
  </si>
  <si>
    <t>- Self-produced energy from photovoltaic systems</t>
  </si>
  <si>
    <t>- of which transferred to the grid</t>
  </si>
  <si>
    <t>- Diesel fuel for railway traction</t>
  </si>
  <si>
    <t>- Diesel fuel for vehicle traction (public transport)</t>
  </si>
  <si>
    <t>- Diesel fuel for navigation</t>
  </si>
  <si>
    <t>- Diesel fuel for cars, trucks and work equipment</t>
  </si>
  <si>
    <t>- Diesel fuel for heating</t>
  </si>
  <si>
    <t>- Diesel fuel to generate electricity</t>
  </si>
  <si>
    <t>- Natural gas for heating</t>
  </si>
  <si>
    <t>- Natural gas for vehicle traction (public transport)</t>
  </si>
  <si>
    <t>- Natural gas for industrial use</t>
  </si>
  <si>
    <t>- Natural gas for cars, trucks and work equipment</t>
  </si>
  <si>
    <t>- Biodiesel for vehicle traction (public transport)</t>
  </si>
  <si>
    <t>- Petrol for cars, trucks and work equipment</t>
  </si>
  <si>
    <t>- Fuel oil for heating</t>
  </si>
  <si>
    <t>- LPG for heating</t>
  </si>
  <si>
    <t>- LPG for cars, trucks and work equipment</t>
  </si>
  <si>
    <r>
      <t xml:space="preserve">- District heating/cooling </t>
    </r>
    <r>
      <rPr>
        <vertAlign val="superscript"/>
        <sz val="10"/>
        <rFont val="Garamond"/>
        <family val="1"/>
      </rPr>
      <t>2</t>
    </r>
  </si>
  <si>
    <t>- Self-generated solar thermal energy</t>
  </si>
  <si>
    <t>- Green hydrogen for vehicle traction (public transport)</t>
  </si>
  <si>
    <r>
      <t>Wood pellets</t>
    </r>
    <r>
      <rPr>
        <b/>
        <vertAlign val="superscript"/>
        <sz val="10"/>
        <rFont val="Garamond"/>
        <family val="1"/>
      </rPr>
      <t>4</t>
    </r>
  </si>
  <si>
    <t>- Wood pellets for heating</t>
  </si>
  <si>
    <r>
      <t xml:space="preserve">Energy consumed outside the FS Italian group </t>
    </r>
    <r>
      <rPr>
        <b/>
        <vertAlign val="superscript"/>
        <sz val="10"/>
        <color rgb="FFDC002E"/>
        <rFont val="Garamond"/>
        <family val="1"/>
      </rPr>
      <t>3</t>
    </r>
  </si>
  <si>
    <t>- Use of railway infrastructure by other railway operators</t>
  </si>
  <si>
    <t>- Leased property (tenants)</t>
  </si>
  <si>
    <r>
      <t xml:space="preserve">Energy intensity </t>
    </r>
    <r>
      <rPr>
        <b/>
        <vertAlign val="superscript"/>
        <sz val="10"/>
        <color rgb="FFDC002E"/>
        <rFont val="Garamond"/>
        <family val="1"/>
      </rPr>
      <t>5</t>
    </r>
  </si>
  <si>
    <t xml:space="preserve">Final specific emissions by transport service </t>
  </si>
  <si>
    <t>Railway passenger traffic consumption</t>
  </si>
  <si>
    <t>Railway freight traffic consumption</t>
  </si>
  <si>
    <t>Road passenger traffic consumption</t>
  </si>
  <si>
    <r>
      <rPr>
        <i/>
        <vertAlign val="superscript"/>
        <sz val="10"/>
        <rFont val="Garamond"/>
        <family val="1"/>
      </rPr>
      <t>1</t>
    </r>
    <r>
      <rPr>
        <i/>
        <sz val="10"/>
        <rFont val="Garamond"/>
        <family val="1"/>
      </rPr>
      <t xml:space="preserve"> Internal processing in accordance with the reference guidelines. The sources of the conversion factors, referred to year “n-2”, are as follows: National Inventory Report - Italian Greenhouse Gas Inventory 1990-2020 (Istituto Superiore per la Protezione e la Ricerca Ambientale (ISPRA), Energy Statistics Manual (International Energy Agency - IEA), 2005; Fiche 330 (Union Internationale des Chemins de fer - UIC), 2008; Conversion factors (Department for Environment, Food &amp; Rural Affairs - DEFRA UK); JEC Well-to-Tank report v5 (Joint Research Center - JRC), 2020.</t>
    </r>
  </si>
  <si>
    <r>
      <rPr>
        <i/>
        <vertAlign val="superscript"/>
        <sz val="10"/>
        <rFont val="Garamond"/>
        <family val="1"/>
      </rPr>
      <t>2</t>
    </r>
    <r>
      <rPr>
        <i/>
        <sz val="10"/>
        <rFont val="Garamond"/>
        <family val="1"/>
      </rPr>
      <t xml:space="preserve"> The district heating consumption of Qbuzz sites are estimated, in consideration of the billing system period, not aligned with the reporting period.</t>
    </r>
  </si>
  <si>
    <r>
      <rPr>
        <i/>
        <vertAlign val="superscript"/>
        <sz val="10"/>
        <rFont val="Garamond"/>
        <family val="1"/>
      </rPr>
      <t>3</t>
    </r>
    <r>
      <rPr>
        <i/>
        <sz val="10"/>
        <rFont val="Garamond"/>
        <family val="1"/>
      </rPr>
      <t xml:space="preserve"> Internal processing in accordance with the reference guidelines. The sources of the conversion factors, referred to year “n-2”, are as follows: National Inventory Report - Italian Greenhouse Gas Inventory 1990-2020 (Istituto Superiore per la Protezione e la Ricerca Ambientale (ISPRA), Energy Statistics Manual (International Energy Agency - IEA), 2005; Fiche 330 (Union Internationale des Chemins de fer - UIC), 2008; Conversion factors (Department for Environment, Food &amp; Rural Affairs - DEFRA UK); JEC Well-to-Tank report v5 (Joint Research Center - JRC), 2020.
Any changes from the data provided in previous reporting periods are due to the change in the sample of work sites considered and the actual stage of completion of the work. The data on active work sites surveyed in 2022 cover roughly 90% of the total sample, in line with 2021 even if the sample quantity was higher. This percentage of surveyed sites was calculated as the weighted average of the work amounts, including variations.</t>
    </r>
  </si>
  <si>
    <r>
      <rPr>
        <i/>
        <vertAlign val="superscript"/>
        <sz val="10"/>
        <rFont val="Garamond"/>
        <family val="1"/>
      </rPr>
      <t>4</t>
    </r>
    <r>
      <rPr>
        <i/>
        <sz val="10"/>
        <rFont val="Garamond"/>
        <family val="1"/>
      </rPr>
      <t xml:space="preserve"> Data collection started with the 2022 annual reporting process.</t>
    </r>
  </si>
  <si>
    <r>
      <rPr>
        <i/>
        <vertAlign val="superscript"/>
        <sz val="10"/>
        <rFont val="Garamond"/>
        <family val="1"/>
      </rPr>
      <t>5</t>
    </r>
    <r>
      <rPr>
        <i/>
        <sz val="10"/>
        <rFont val="Garamond"/>
        <family val="1"/>
      </rPr>
      <t xml:space="preserve"> The scope for energy intensity ratios refers to FS Italiane group companies that provide passenger and freight transport services. Energy consumption for railway and road traction is set out as a ratio to transported passenger-km and tonne-km. The traffic units (TU) equal the sum of passenger-km and tonne-km. The consumption figures include electricity dissipated along the railway infrastructure.</t>
    </r>
  </si>
  <si>
    <t>GRI 303 - Water and water disposal</t>
  </si>
  <si>
    <r>
      <t>Water withdrawn by use and source (Group)</t>
    </r>
    <r>
      <rPr>
        <b/>
        <vertAlign val="superscript"/>
        <sz val="10"/>
        <color rgb="FFDC002E"/>
        <rFont val="Garamond"/>
        <family val="1"/>
      </rPr>
      <t>1 2</t>
    </r>
  </si>
  <si>
    <r>
      <t>Civil use</t>
    </r>
    <r>
      <rPr>
        <b/>
        <vertAlign val="superscript"/>
        <sz val="10"/>
        <rFont val="Garamond"/>
        <family val="1"/>
      </rPr>
      <t>3</t>
    </r>
  </si>
  <si>
    <t>- from aqueducts</t>
  </si>
  <si>
    <t>- from underground water (water table and sources)</t>
  </si>
  <si>
    <t>- from surface waters</t>
  </si>
  <si>
    <t>Industrial use</t>
  </si>
  <si>
    <t>Total water withdrawn by the Group</t>
  </si>
  <si>
    <r>
      <rPr>
        <i/>
        <vertAlign val="superscript"/>
        <sz val="10"/>
        <rFont val="Garamond"/>
        <family val="1"/>
      </rPr>
      <t>1</t>
    </r>
    <r>
      <rPr>
        <i/>
        <sz val="10"/>
        <rFont val="Garamond"/>
        <family val="1"/>
      </rPr>
      <t xml:space="preserve"> The water withdrawn falls under the freshwater category</t>
    </r>
  </si>
  <si>
    <r>
      <rPr>
        <i/>
        <vertAlign val="superscript"/>
        <sz val="10"/>
        <rFont val="Garamond"/>
        <family val="1"/>
      </rPr>
      <t>2</t>
    </r>
    <r>
      <rPr>
        <i/>
        <sz val="10"/>
        <rFont val="Garamond"/>
        <family val="1"/>
      </rPr>
      <t xml:space="preserve"> The water withdrawal of Qbuzz sites is estimated, in consideration of the billing system period, not aligned with the reporting period.</t>
    </r>
  </si>
  <si>
    <r>
      <rPr>
        <i/>
        <vertAlign val="superscript"/>
        <sz val="10"/>
        <rFont val="Garamond"/>
        <family val="1"/>
      </rPr>
      <t>3</t>
    </r>
    <r>
      <rPr>
        <i/>
        <sz val="10"/>
        <rFont val="Garamond"/>
        <family val="1"/>
      </rPr>
      <t xml:space="preserve"> Includes water withdrawn for civil use in the stations</t>
    </r>
  </si>
  <si>
    <r>
      <t>Water withdrawn by source (work sites)</t>
    </r>
    <r>
      <rPr>
        <b/>
        <vertAlign val="superscript"/>
        <sz val="10"/>
        <color rgb="FFDC002E"/>
        <rFont val="Garamond"/>
        <family val="1"/>
      </rPr>
      <t>1</t>
    </r>
  </si>
  <si>
    <t>Civil use</t>
  </si>
  <si>
    <t>Total water withdrawn by work sites</t>
  </si>
  <si>
    <r>
      <t>Water discharge by quality and destination (Group)</t>
    </r>
    <r>
      <rPr>
        <b/>
        <vertAlign val="superscript"/>
        <sz val="10"/>
        <color rgb="FFDC002E"/>
        <rFont val="Garamond"/>
        <family val="1"/>
      </rPr>
      <t>1 2</t>
    </r>
  </si>
  <si>
    <t>Wastewater sent to sewers</t>
  </si>
  <si>
    <t>- water treated beforehand</t>
  </si>
  <si>
    <t>Wastewater sent elsewhere</t>
  </si>
  <si>
    <r>
      <rPr>
        <i/>
        <vertAlign val="superscript"/>
        <sz val="10"/>
        <rFont val="Garamond"/>
        <family val="1"/>
      </rPr>
      <t>1</t>
    </r>
    <r>
      <rPr>
        <i/>
        <sz val="10"/>
        <rFont val="Garamond"/>
        <family val="1"/>
      </rPr>
      <t xml:space="preserve"> Wastewater deriving from the Group's use of water is mainly classified as domestic wastewater and assimilated to domestic wastewater (in 2022, domestic wastewater was approximately 88% of total wastewater) and falls under the freshwater category. This wastewater is disposed of by conveying to the municipal sewage system in accordance with the requirements of It. Legislative decree no. 152/2006 and the individual Sewerage Regulations.</t>
    </r>
  </si>
  <si>
    <r>
      <rPr>
        <i/>
        <vertAlign val="superscript"/>
        <sz val="10"/>
        <rFont val="Garamond"/>
        <family val="1"/>
      </rPr>
      <t>2</t>
    </r>
    <r>
      <rPr>
        <i/>
        <sz val="10"/>
        <rFont val="Garamond"/>
        <family val="1"/>
      </rPr>
      <t xml:space="preserve"> The wastewater of Qbuzz sites is estimated, in consideration of the billing system period, not aligned with the reporting period.</t>
    </r>
  </si>
  <si>
    <r>
      <t>Water discharge by quality and destination (work sites)</t>
    </r>
    <r>
      <rPr>
        <b/>
        <vertAlign val="superscript"/>
        <sz val="10"/>
        <color rgb="FFDC002E"/>
        <rFont val="Garamond"/>
        <family val="1"/>
      </rPr>
      <t>1</t>
    </r>
  </si>
  <si>
    <t>Domestic wastewater</t>
  </si>
  <si>
    <t>- sent to sewers</t>
  </si>
  <si>
    <t>- sent elsewhere</t>
  </si>
  <si>
    <t>Industrial wastewater</t>
  </si>
  <si>
    <t>Total wastewater</t>
  </si>
  <si>
    <r>
      <t>Water consumption</t>
    </r>
    <r>
      <rPr>
        <b/>
        <vertAlign val="superscript"/>
        <sz val="10"/>
        <color rgb="FFDC002E"/>
        <rFont val="Garamond"/>
        <family val="1"/>
      </rPr>
      <t>1</t>
    </r>
  </si>
  <si>
    <r>
      <t>Water consumption (Group)</t>
    </r>
    <r>
      <rPr>
        <vertAlign val="superscript"/>
        <sz val="10"/>
        <rFont val="Garamond"/>
        <family val="1"/>
      </rPr>
      <t>2</t>
    </r>
  </si>
  <si>
    <r>
      <t>Water consumption (work sites)</t>
    </r>
    <r>
      <rPr>
        <vertAlign val="superscript"/>
        <sz val="10"/>
        <rFont val="Garamond"/>
        <family val="1"/>
      </rPr>
      <t>3</t>
    </r>
  </si>
  <si>
    <t>Total water consumed</t>
  </si>
  <si>
    <r>
      <rPr>
        <i/>
        <vertAlign val="superscript"/>
        <sz val="10"/>
        <rFont val="Garamond"/>
        <family val="1"/>
      </rPr>
      <t>1</t>
    </r>
    <r>
      <rPr>
        <i/>
        <sz val="10"/>
        <rFont val="Garamond"/>
        <family val="1"/>
      </rPr>
      <t xml:space="preserve"> The water consumed falls under the freshwater category</t>
    </r>
  </si>
  <si>
    <t>2 The consumption of Qbuzz sites is estimated, in consideration of the billing system period, not aligned with the reporting period.</t>
  </si>
  <si>
    <r>
      <rPr>
        <i/>
        <vertAlign val="superscript"/>
        <sz val="10"/>
        <rFont val="Garamond"/>
        <family val="1"/>
      </rPr>
      <t>3</t>
    </r>
    <r>
      <rPr>
        <i/>
        <sz val="10"/>
        <rFont val="Garamond"/>
        <family val="1"/>
      </rPr>
      <t xml:space="preserve"> Any differences from the data provided in the previous reporting period are due to the change in the sample of work sites considered and the actual stage of completion of the works, also in terms of work type.</t>
    </r>
  </si>
  <si>
    <r>
      <t>Water consumption (water stressed areas )</t>
    </r>
    <r>
      <rPr>
        <b/>
        <vertAlign val="superscript"/>
        <sz val="10"/>
        <color rgb="FFDC002E"/>
        <rFont val="Garamond"/>
        <family val="1"/>
      </rPr>
      <t>1</t>
    </r>
  </si>
  <si>
    <t>Total water withdrawn (water stress)</t>
  </si>
  <si>
    <t>Total water discharged (water stress)</t>
  </si>
  <si>
    <t>Water consumption (water stress)</t>
  </si>
  <si>
    <r>
      <rPr>
        <i/>
        <vertAlign val="superscript"/>
        <sz val="10"/>
        <rFont val="Garamond"/>
        <family val="1"/>
      </rPr>
      <t>1</t>
    </r>
    <r>
      <rPr>
        <i/>
        <sz val="10"/>
        <rFont val="Garamond"/>
        <family val="1"/>
      </rPr>
      <t xml:space="preserve"> Data collection started with the 2022 annual reporting process and refers to the freshwater category.</t>
    </r>
  </si>
  <si>
    <r>
      <t xml:space="preserve">GRI 305 - Emissions </t>
    </r>
    <r>
      <rPr>
        <b/>
        <vertAlign val="superscript"/>
        <sz val="10"/>
        <color rgb="FF006666"/>
        <rFont val="Garamond"/>
        <family val="1"/>
      </rPr>
      <t>1</t>
    </r>
  </si>
  <si>
    <r>
      <t>Total direct CO2</t>
    </r>
    <r>
      <rPr>
        <b/>
        <vertAlign val="subscript"/>
        <sz val="10"/>
        <rFont val="Garamond"/>
        <family val="1"/>
      </rPr>
      <t xml:space="preserve">eq </t>
    </r>
    <r>
      <rPr>
        <b/>
        <sz val="10"/>
        <rFont val="Garamond"/>
        <family val="1"/>
      </rPr>
      <t>emissions</t>
    </r>
  </si>
  <si>
    <r>
      <t>Total indirect CO2</t>
    </r>
    <r>
      <rPr>
        <b/>
        <vertAlign val="subscript"/>
        <sz val="10"/>
        <rFont val="Garamond"/>
        <family val="1"/>
      </rPr>
      <t>eq</t>
    </r>
    <r>
      <rPr>
        <b/>
        <sz val="10"/>
        <rFont val="Garamond"/>
        <family val="1"/>
      </rPr>
      <t xml:space="preserve"> emissions</t>
    </r>
  </si>
  <si>
    <t>- Electricity for company cars</t>
  </si>
  <si>
    <t>- Heat for heating</t>
  </si>
  <si>
    <r>
      <t>Emissions of CO</t>
    </r>
    <r>
      <rPr>
        <b/>
        <vertAlign val="subscript"/>
        <sz val="10"/>
        <color rgb="FFDC002E"/>
        <rFont val="Garamond"/>
        <family val="1"/>
      </rPr>
      <t>2</t>
    </r>
    <r>
      <rPr>
        <b/>
        <sz val="10"/>
        <color rgb="FFDC002E"/>
        <rFont val="Garamond"/>
        <family val="1"/>
      </rPr>
      <t xml:space="preserve">eq from energy consumption for greenhouse gases </t>
    </r>
    <r>
      <rPr>
        <b/>
        <vertAlign val="superscript"/>
        <sz val="10"/>
        <color rgb="FFDC002E"/>
        <rFont val="Garamond"/>
        <family val="1"/>
      </rPr>
      <t>2 3 4</t>
    </r>
  </si>
  <si>
    <r>
      <t>- Total direct CO</t>
    </r>
    <r>
      <rPr>
        <vertAlign val="subscript"/>
        <sz val="10"/>
        <rFont val="Garamond"/>
        <family val="1"/>
      </rPr>
      <t>2</t>
    </r>
    <r>
      <rPr>
        <sz val="10"/>
        <rFont val="Garamond"/>
        <family val="1"/>
      </rPr>
      <t xml:space="preserve"> emissions - Scope 1</t>
    </r>
  </si>
  <si>
    <r>
      <t>- Total direct CH</t>
    </r>
    <r>
      <rPr>
        <vertAlign val="subscript"/>
        <sz val="10"/>
        <rFont val="Garamond"/>
        <family val="1"/>
      </rPr>
      <t>4</t>
    </r>
    <r>
      <rPr>
        <sz val="10"/>
        <rFont val="Garamond"/>
        <family val="1"/>
      </rPr>
      <t xml:space="preserve"> emissions - Scope 1</t>
    </r>
  </si>
  <si>
    <r>
      <t>- Total direct N</t>
    </r>
    <r>
      <rPr>
        <vertAlign val="subscript"/>
        <sz val="10"/>
        <rFont val="Garamond"/>
        <family val="1"/>
      </rPr>
      <t>2</t>
    </r>
    <r>
      <rPr>
        <sz val="10"/>
        <rFont val="Garamond"/>
        <family val="1"/>
      </rPr>
      <t>O emissions - Scope 1</t>
    </r>
  </si>
  <si>
    <r>
      <t>- Total indirect CO</t>
    </r>
    <r>
      <rPr>
        <vertAlign val="subscript"/>
        <sz val="10"/>
        <rFont val="Garamond"/>
        <family val="1"/>
      </rPr>
      <t>2</t>
    </r>
    <r>
      <rPr>
        <sz val="10"/>
        <rFont val="Garamond"/>
        <family val="1"/>
      </rPr>
      <t xml:space="preserve"> emissions - Scope 2 (location-based)</t>
    </r>
  </si>
  <si>
    <r>
      <t>- Total indirect CH</t>
    </r>
    <r>
      <rPr>
        <vertAlign val="subscript"/>
        <sz val="10"/>
        <rFont val="Garamond"/>
        <family val="1"/>
      </rPr>
      <t>4</t>
    </r>
    <r>
      <rPr>
        <sz val="10"/>
        <rFont val="Garamond"/>
        <family val="1"/>
      </rPr>
      <t xml:space="preserve"> emissions - Scope 2 (location-based)</t>
    </r>
  </si>
  <si>
    <r>
      <t>- Total indirect N</t>
    </r>
    <r>
      <rPr>
        <vertAlign val="subscript"/>
        <sz val="10"/>
        <rFont val="Garamond"/>
        <family val="1"/>
      </rPr>
      <t>2</t>
    </r>
    <r>
      <rPr>
        <sz val="10"/>
        <rFont val="Garamond"/>
        <family val="1"/>
      </rPr>
      <t>O emissions - Scope 2 (location-based)</t>
    </r>
  </si>
  <si>
    <r>
      <t>- Total indirect CO</t>
    </r>
    <r>
      <rPr>
        <vertAlign val="subscript"/>
        <sz val="10"/>
        <rFont val="Garamond"/>
        <family val="1"/>
      </rPr>
      <t>2</t>
    </r>
    <r>
      <rPr>
        <sz val="10"/>
        <rFont val="Garamond"/>
        <family val="1"/>
      </rPr>
      <t xml:space="preserve"> emissions - Scope 2 (market-based)</t>
    </r>
  </si>
  <si>
    <r>
      <t>- Total indirect N</t>
    </r>
    <r>
      <rPr>
        <vertAlign val="subscript"/>
        <sz val="10"/>
        <rFont val="Garamond"/>
        <family val="1"/>
      </rPr>
      <t>2</t>
    </r>
    <r>
      <rPr>
        <sz val="10"/>
        <rFont val="Garamond"/>
        <family val="1"/>
      </rPr>
      <t>O emissions - Scope 2 (market-based)</t>
    </r>
  </si>
  <si>
    <r>
      <t xml:space="preserve">Other indirect GHG emissions - Scope 3 </t>
    </r>
    <r>
      <rPr>
        <b/>
        <vertAlign val="superscript"/>
        <sz val="10"/>
        <color rgb="FFDC002E"/>
        <rFont val="Garamond"/>
        <family val="1"/>
      </rPr>
      <t>2 3 4 5</t>
    </r>
  </si>
  <si>
    <r>
      <t>Total indirect CO</t>
    </r>
    <r>
      <rPr>
        <b/>
        <vertAlign val="subscript"/>
        <sz val="10"/>
        <rFont val="Garamond"/>
        <family val="1"/>
      </rPr>
      <t>2</t>
    </r>
    <r>
      <rPr>
        <b/>
        <sz val="10"/>
        <rFont val="Garamond"/>
        <family val="1"/>
      </rPr>
      <t>eq emissions - Scope 3</t>
    </r>
  </si>
  <si>
    <r>
      <t xml:space="preserve">- Consumer goods and services purchased </t>
    </r>
    <r>
      <rPr>
        <vertAlign val="superscript"/>
        <sz val="10"/>
        <rFont val="Garamond"/>
        <family val="1"/>
      </rPr>
      <t>6 7</t>
    </r>
  </si>
  <si>
    <r>
      <t xml:space="preserve">- Capital goods </t>
    </r>
    <r>
      <rPr>
        <vertAlign val="superscript"/>
        <sz val="10"/>
        <rFont val="Garamond"/>
        <family val="1"/>
      </rPr>
      <t>6 7</t>
    </r>
  </si>
  <si>
    <r>
      <t xml:space="preserve">- Upstream energy procurement </t>
    </r>
    <r>
      <rPr>
        <vertAlign val="superscript"/>
        <sz val="10"/>
        <rFont val="Garamond"/>
        <family val="1"/>
      </rPr>
      <t>8</t>
    </r>
  </si>
  <si>
    <r>
      <t>- Use of railway infrastructure by other railway operators</t>
    </r>
    <r>
      <rPr>
        <vertAlign val="superscript"/>
        <sz val="10"/>
        <rFont val="Garamond"/>
        <family val="1"/>
      </rPr>
      <t xml:space="preserve"> 9</t>
    </r>
  </si>
  <si>
    <r>
      <t xml:space="preserve">  Indirect CO</t>
    </r>
    <r>
      <rPr>
        <b/>
        <vertAlign val="subscript"/>
        <sz val="10"/>
        <rFont val="Garamond"/>
        <family val="1"/>
      </rPr>
      <t>2</t>
    </r>
    <r>
      <rPr>
        <b/>
        <sz val="10"/>
        <rFont val="Garamond"/>
        <family val="1"/>
      </rPr>
      <t>eq emissions - Scope 3 (non-significant categories - GHG Protocol)</t>
    </r>
  </si>
  <si>
    <t>- Waste management</t>
  </si>
  <si>
    <t>- Business travel (including flights and hotels)</t>
  </si>
  <si>
    <t>- Employees commuting</t>
  </si>
  <si>
    <t>Value of emissions linked to biodiesel (HVO) and pellets</t>
  </si>
  <si>
    <r>
      <t xml:space="preserve">Avoided emissions </t>
    </r>
    <r>
      <rPr>
        <b/>
        <vertAlign val="superscript"/>
        <sz val="10"/>
        <color rgb="FFDC002E"/>
        <rFont val="Garamond"/>
        <family val="1"/>
      </rPr>
      <t>11</t>
    </r>
  </si>
  <si>
    <t>Avoided emissions</t>
  </si>
  <si>
    <r>
      <t xml:space="preserve">Intensity of greenhouse gas emissions </t>
    </r>
    <r>
      <rPr>
        <b/>
        <vertAlign val="superscript"/>
        <sz val="10"/>
        <color rgb="FFDC002E"/>
        <rFont val="Garamond"/>
        <family val="1"/>
      </rPr>
      <t>12</t>
    </r>
  </si>
  <si>
    <t>Final specific emissions by land transport service</t>
  </si>
  <si>
    <t>- Railway passenger traffic emissions</t>
  </si>
  <si>
    <t>- Railway freight traffic emissions</t>
  </si>
  <si>
    <t>- Road passenger traffic emissions</t>
  </si>
  <si>
    <r>
      <t xml:space="preserve">FS Italiane Group's carbon intensity </t>
    </r>
    <r>
      <rPr>
        <b/>
        <vertAlign val="superscript"/>
        <sz val="10"/>
        <color rgb="FFDC002E"/>
        <rFont val="Garamond"/>
        <family val="1"/>
      </rPr>
      <t>13 14</t>
    </r>
  </si>
  <si>
    <t>- Specific emissions (location-based)</t>
  </si>
  <si>
    <t>- Specific emissions (market-based)</t>
  </si>
  <si>
    <r>
      <t>- Carbon efficiency (economic value generated per unit of CO</t>
    </r>
    <r>
      <rPr>
        <vertAlign val="subscript"/>
        <sz val="10"/>
        <rFont val="Garamond"/>
        <family val="1"/>
      </rPr>
      <t>2</t>
    </r>
    <r>
      <rPr>
        <sz val="10"/>
        <rFont val="Garamond"/>
        <family val="1"/>
      </rPr>
      <t>) (location-based)</t>
    </r>
  </si>
  <si>
    <r>
      <t xml:space="preserve">- Economic value generated </t>
    </r>
    <r>
      <rPr>
        <vertAlign val="superscript"/>
        <sz val="10"/>
        <rFont val="Garamond"/>
        <family val="1"/>
      </rPr>
      <t>15</t>
    </r>
  </si>
  <si>
    <r>
      <t>Total direct and indirect CO</t>
    </r>
    <r>
      <rPr>
        <vertAlign val="subscript"/>
        <sz val="10"/>
        <rFont val="Garamond"/>
        <family val="1"/>
      </rPr>
      <t>2</t>
    </r>
    <r>
      <rPr>
        <sz val="10"/>
        <rFont val="Garamond"/>
        <family val="1"/>
      </rPr>
      <t xml:space="preserve"> emissions - Scope 1 and Scope 2 (location based) -  Database Railway Companies Production</t>
    </r>
    <r>
      <rPr>
        <vertAlign val="superscript"/>
        <sz val="10"/>
        <rFont val="Garamond"/>
        <family val="1"/>
      </rPr>
      <t xml:space="preserve"> 14</t>
    </r>
  </si>
  <si>
    <r>
      <t xml:space="preserve">Other significant emissions </t>
    </r>
    <r>
      <rPr>
        <b/>
        <vertAlign val="superscript"/>
        <sz val="10"/>
        <color rgb="FFDC002E"/>
        <rFont val="Garamond"/>
        <family val="1"/>
      </rPr>
      <t>2</t>
    </r>
  </si>
  <si>
    <t>- NOx</t>
  </si>
  <si>
    <r>
      <t>- SO</t>
    </r>
    <r>
      <rPr>
        <vertAlign val="subscript"/>
        <sz val="10"/>
        <rFont val="Garamond"/>
        <family val="1"/>
      </rPr>
      <t>2</t>
    </r>
  </si>
  <si>
    <r>
      <t>- PM</t>
    </r>
    <r>
      <rPr>
        <vertAlign val="subscript"/>
        <sz val="10"/>
        <rFont val="Garamond"/>
        <family val="1"/>
      </rPr>
      <t>10</t>
    </r>
  </si>
  <si>
    <r>
      <rPr>
        <i/>
        <vertAlign val="superscript"/>
        <sz val="10"/>
        <rFont val="Garamond"/>
        <family val="1"/>
      </rPr>
      <t>1</t>
    </r>
    <r>
      <rPr>
        <i/>
        <sz val="10"/>
        <rFont val="Garamond"/>
        <family val="1"/>
      </rPr>
      <t xml:space="preserve"> Glossary
Scope 1 - Emissions from the direct combustion of fossil fuels purchased for heating, to generate electricity and thermal energy and to fuel transport vehicles; the emission sources classified as Scope 1 are generally owned and controlled directly by the organisation.
Scope 2 - Emissions from the generation of electricity purchased and consumed by the organisation for electrical devices, heating and lighting in buildings; companies are indirectly responsible for the emissions generated by the supplier to produce the electricity requested.
Scope 3 - Emissions derived from the impacts of the organisation's value chain, generated by upstream and downstream activities, other than direct and indirect greenhouse gas emissions from energy consumption. Scope 3 includes the significant emissions that the organisation can quantify and influence. 
Location-based and market-based - The location-based approach considers the average intensity of GHG emissions of the networks where the energy is consumed, mainly using the data relating to the network's average emission factor. The market-based approach considers emissions from the electricity that an organisation has intentionally chosen pursuant to a contract. Emission factors derive from contractual instruments, which include any type of contract between two parties for the sale and purchase of energy in which the method of energy generation is certified, or which state that the management mode is not specified. The market-based calculation also includes the use of a residual mix if the organisation's emission intensity level is not specified in its contractual instruments.</t>
    </r>
  </si>
  <si>
    <r>
      <rPr>
        <i/>
        <vertAlign val="superscript"/>
        <sz val="10"/>
        <rFont val="Garamond"/>
        <family val="1"/>
      </rPr>
      <t>2</t>
    </r>
    <r>
      <rPr>
        <i/>
        <sz val="10"/>
        <rFont val="Garamond"/>
        <family val="1"/>
      </rPr>
      <t xml:space="preserve"> Emissions have been calculated using an approach that is in accordance with the GHG Protocol Corporate Accounting and Reporting Standard. The conversion factors used refer to year "n-2". The sources of the conversion factors are as follows: National Inventory Report (NIR) - Italian Greenhouse Gas Inventory 1990-2019, Common Reporting Format (CRF) (Istituto Superiore per la Protezione e la Ricerca Ambientale (ISPRA), 2019), SINAnet - the National Environmental Information System – "Emission factors for stationary fuel sources in Italy" and "The database of average road transport emission factors in Italy" (ISPRA, 2019), ISPRA_Electricity production and consumption emission factors, DEFRA UK - Conversion factors, EEA/EMEP Guidebook 2019, UNI EN 16258 (2013), European residual mixes (Association of Issuing Bodies), Railway works: guidelines for assessing investments using sustainability criteria, the Ministry of Infrastructure and Sustainable Mobility (2021), JRC Well to Wheel Report v.5</t>
    </r>
  </si>
  <si>
    <r>
      <rPr>
        <i/>
        <vertAlign val="superscript"/>
        <sz val="10"/>
        <rFont val="Garamond"/>
        <family val="1"/>
      </rPr>
      <t>4</t>
    </r>
    <r>
      <rPr>
        <i/>
        <sz val="10"/>
        <rFont val="Garamond"/>
        <family val="1"/>
      </rPr>
      <t xml:space="preserve"> The 100-year Global Warming Potential (GWP) of CO</t>
    </r>
    <r>
      <rPr>
        <i/>
        <vertAlign val="subscript"/>
        <sz val="10"/>
        <rFont val="Garamond"/>
        <family val="1"/>
      </rPr>
      <t>2</t>
    </r>
    <r>
      <rPr>
        <i/>
        <sz val="10"/>
        <rFont val="Garamond"/>
        <family val="1"/>
      </rPr>
      <t xml:space="preserve"> (1), CH</t>
    </r>
    <r>
      <rPr>
        <i/>
        <vertAlign val="subscript"/>
        <sz val="10"/>
        <rFont val="Garamond"/>
        <family val="1"/>
      </rPr>
      <t>4</t>
    </r>
    <r>
      <rPr>
        <i/>
        <sz val="10"/>
        <rFont val="Garamond"/>
        <family val="1"/>
      </rPr>
      <t xml:space="preserve"> (28) and N</t>
    </r>
    <r>
      <rPr>
        <i/>
        <vertAlign val="subscript"/>
        <sz val="10"/>
        <rFont val="Garamond"/>
        <family val="1"/>
      </rPr>
      <t>2</t>
    </r>
    <r>
      <rPr>
        <i/>
        <sz val="10"/>
        <rFont val="Garamond"/>
        <family val="1"/>
      </rPr>
      <t>O (265) was used to calculate tonnes of CO</t>
    </r>
    <r>
      <rPr>
        <i/>
        <vertAlign val="subscript"/>
        <sz val="10"/>
        <rFont val="Garamond"/>
        <family val="1"/>
      </rPr>
      <t>2</t>
    </r>
    <r>
      <rPr>
        <i/>
        <sz val="10"/>
        <rFont val="Garamond"/>
        <family val="1"/>
      </rPr>
      <t xml:space="preserve"> equivalents. These values are included in the Fifth Assessment Report “Climate Change 2013: The Physical Science Basis” (Intergovernmental Panel on Climate Change (IPCC), 2013).</t>
    </r>
  </si>
  <si>
    <r>
      <rPr>
        <i/>
        <vertAlign val="superscript"/>
        <sz val="10"/>
        <rFont val="Garamond"/>
        <family val="1"/>
      </rPr>
      <t>5</t>
    </r>
    <r>
      <rPr>
        <i/>
        <sz val="10"/>
        <rFont val="Garamond"/>
        <family val="1"/>
      </rPr>
      <t xml:space="preserve"> A methodology was created to identify significant categories related to Scope 3 emissions based on the indications set out in the GHG Protocol "The Corporate Value Chain (Scope 3) Accounting and Reporting Standard". The categories for which estimated emissions were lower than 5% of the total Scope 1, Scope 2 (location-based) and Scope 3 emissions were considered not significant.
The analysis identified four significant categories: category 1 (Purchased consumer goods and services), category 2 (Capital goods), category 3 (Fuel- and energy-related activities not included in Scope 1 or Scope 2), category 11 (Use of sold products/services).</t>
    </r>
  </si>
  <si>
    <r>
      <rPr>
        <i/>
        <vertAlign val="superscript"/>
        <sz val="10"/>
        <rFont val="Garamond"/>
        <family val="1"/>
      </rPr>
      <t>6</t>
    </r>
    <r>
      <rPr>
        <i/>
        <sz val="10"/>
        <rFont val="Garamond"/>
        <family val="1"/>
      </rPr>
      <t xml:space="preserve"> In 2022, the emissions of the group's supply chain were calculated using both primary and secondary data. Most of the emissions are attributable to the use of materials and energy consumption at railway worksites. The remaining portion of emissions was calculated using secondary data, in line with the guidelines of the GHG Protocol (see "The Corporate Value Chain (Scope 3) Accounting and Reporting Standard"), based on the volume of invoices issued by suppliers to Group companies during the year. In 2022, the emissions calculated using primary data made up 56% of the total emissions of the supply chain. Factors extracted from Eurostat data (https://ec.europa.eu/eurostat/en/) were used for emission factors of secondary data. </t>
    </r>
  </si>
  <si>
    <r>
      <rPr>
        <i/>
        <vertAlign val="superscript"/>
        <sz val="10"/>
        <rFont val="Garamond"/>
        <family val="1"/>
      </rPr>
      <t>7</t>
    </r>
    <r>
      <rPr>
        <i/>
        <sz val="10"/>
        <rFont val="Garamond"/>
        <family val="1"/>
      </rPr>
      <t xml:space="preserve"> Any changes from the data provided in previous reporting periods are due to the change in the sample of work sites considered and the actual stage of completion of the work. The data on active work sites surveyed in 2022 cover roughly 90% of the total sample, in line with 2021 even if the sample quantity was higher. This percentage of surveyed sites was calculated as the weighted average of the work amounts, including variations.</t>
    </r>
  </si>
  <si>
    <r>
      <rPr>
        <i/>
        <vertAlign val="superscript"/>
        <sz val="10"/>
        <rFont val="Garamond"/>
        <family val="1"/>
      </rPr>
      <t>8</t>
    </r>
    <r>
      <rPr>
        <i/>
        <sz val="10"/>
        <rFont val="Garamond"/>
        <family val="1"/>
      </rPr>
      <t xml:space="preserve"> These emissions derive from fuel energy procurement upstream from the group's energy consumption (e.g., extraction, refining and/or processing, transportation), up to the combustion stage (excluded) and are category 3 Scope 3 emissions as per the GHG Protocol ("The Corporate Value Chain (Scope 3) Accounting and Reporting Standard"). The sources of the conversion factors: UNI EN 16258 (2013); DEFRA UK - Conversion factors. </t>
    </r>
  </si>
  <si>
    <r>
      <rPr>
        <i/>
        <vertAlign val="superscript"/>
        <sz val="10"/>
        <rFont val="Garamond"/>
        <family val="1"/>
      </rPr>
      <t>9</t>
    </r>
    <r>
      <rPr>
        <i/>
        <sz val="10"/>
        <rFont val="Garamond"/>
        <family val="1"/>
      </rPr>
      <t xml:space="preserve"> These emissions relate to consumption by railway companies that use the RFI network, not included in the scope of the report, and are estimated using traffic data. These emissions fall into category 11 of the Scope 3 emissions as per the GHG Protocol ("The Corporate Value Chain (Scope 3) Accounting and Reporting Standard"). For diesel fuel, the available emission coefficient ("Railway works: guidelines for assessing investments using sustainability criteria”, the Ministry of Infrastructure and Sustainable Mobility (2021)) is measured in CO2 and not in CO2 eq. (about 97% of GHG impacts are covered with this approximation).</t>
    </r>
  </si>
  <si>
    <r>
      <rPr>
        <i/>
        <vertAlign val="superscript"/>
        <sz val="10"/>
        <rFont val="Garamond"/>
        <family val="1"/>
      </rPr>
      <t>10</t>
    </r>
    <r>
      <rPr>
        <i/>
        <sz val="10"/>
        <rFont val="Garamond"/>
        <family val="1"/>
      </rPr>
      <t xml:space="preserve"> Out of scope emissions consider the direct impact of carbon dioxide (CO</t>
    </r>
    <r>
      <rPr>
        <i/>
        <vertAlign val="subscript"/>
        <sz val="10"/>
        <rFont val="Garamond"/>
        <family val="1"/>
      </rPr>
      <t>2</t>
    </r>
    <r>
      <rPr>
        <i/>
        <sz val="10"/>
        <rFont val="Garamond"/>
        <family val="1"/>
      </rPr>
      <t>) derived from the combustion of biomass and biofuels. The emissions are labelled as "Out of scope" because the Scope 1 impact of these biofuels is considered equal to zero (ref. GHG Protocol), since it is considered that the same fuel source absorbs a quantity of CO</t>
    </r>
    <r>
      <rPr>
        <i/>
        <vertAlign val="subscript"/>
        <sz val="10"/>
        <rFont val="Garamond"/>
        <family val="1"/>
      </rPr>
      <t>2</t>
    </r>
    <r>
      <rPr>
        <i/>
        <sz val="10"/>
        <rFont val="Garamond"/>
        <family val="1"/>
      </rPr>
      <t xml:space="preserve"> during growth equivalent to that released through combustion (Source of Emission Factors: DEFRA UK - Conversion factors)
</t>
    </r>
  </si>
  <si>
    <r>
      <rPr>
        <i/>
        <vertAlign val="superscript"/>
        <sz val="10"/>
        <rFont val="Garamond"/>
        <family val="1"/>
      </rPr>
      <t>11</t>
    </r>
    <r>
      <rPr>
        <i/>
        <sz val="10"/>
        <rFont val="Garamond"/>
        <family val="1"/>
      </rPr>
      <t xml:space="preserve"> The calculation of the avoided emissions is based on a comparative assessment between the emissions of public rail and road transport, compared to the corresponding emissions that would have occurred by using private cars and between the emissions of freight rail transport, compared to the corresponding emissions that would have occurred by using trucks. Sources: EIB Project Carbon Footprint Methodologies, 2020.</t>
    </r>
  </si>
  <si>
    <r>
      <rPr>
        <i/>
        <vertAlign val="superscript"/>
        <sz val="10"/>
        <rFont val="Garamond"/>
        <family val="1"/>
      </rPr>
      <t>12</t>
    </r>
    <r>
      <rPr>
        <i/>
        <sz val="10"/>
        <rFont val="Garamond"/>
        <family val="1"/>
      </rPr>
      <t xml:space="preserve"> The scope for GHG emissions intensity ratios refers to the circulation of railway companies and local public transport companies. The emissions for railway and road traction are set out as a ratio to transported passenger-km and tonne-km. The land Traffic Units (TU</t>
    </r>
    <r>
      <rPr>
        <i/>
        <vertAlign val="subscript"/>
        <sz val="10"/>
        <rFont val="Garamond"/>
        <family val="1"/>
      </rPr>
      <t>t</t>
    </r>
    <r>
      <rPr>
        <i/>
        <sz val="10"/>
        <rFont val="Garamond"/>
        <family val="1"/>
      </rPr>
      <t>) equal the sum of passenger-km and tonne-km. The figures include electricity dissipated along the railway infrastructure.</t>
    </r>
  </si>
  <si>
    <r>
      <rPr>
        <i/>
        <vertAlign val="superscript"/>
        <sz val="10"/>
        <rFont val="Garamond"/>
        <family val="1"/>
      </rPr>
      <t>13</t>
    </r>
    <r>
      <rPr>
        <i/>
        <sz val="10"/>
        <rFont val="Garamond"/>
        <family val="1"/>
      </rPr>
      <t xml:space="preserve"> The FS Italiane group's carbon intensity was calculated considering its CO</t>
    </r>
    <r>
      <rPr>
        <i/>
        <vertAlign val="subscript"/>
        <sz val="10"/>
        <rFont val="Garamond"/>
        <family val="1"/>
      </rPr>
      <t>2</t>
    </r>
    <r>
      <rPr>
        <i/>
        <sz val="10"/>
        <rFont val="Garamond"/>
        <family val="1"/>
      </rPr>
      <t xml:space="preserve"> emissions, compared to traffic units (TU), which equal the sum of passenger-km and tonne-km transported by the Companies in the scope of the Sustainability Report</t>
    </r>
  </si>
  <si>
    <r>
      <rPr>
        <i/>
        <vertAlign val="superscript"/>
        <sz val="10"/>
        <rFont val="Garamond"/>
        <family val="1"/>
      </rPr>
      <t>14</t>
    </r>
    <r>
      <rPr>
        <i/>
        <sz val="10"/>
        <rFont val="Garamond"/>
        <family val="1"/>
      </rPr>
      <t xml:space="preserve"> The calculation of the carbon efficiency indicator considered the production data (train-km) provided by the Railway Companies, using the RFI network, consistently with the methodological approach of the previous years. </t>
    </r>
  </si>
  <si>
    <r>
      <rPr>
        <i/>
        <vertAlign val="superscript"/>
        <sz val="10"/>
        <rFont val="Garamond"/>
        <family val="1"/>
      </rPr>
      <t>15</t>
    </r>
    <r>
      <rPr>
        <i/>
        <sz val="10"/>
        <rFont val="Garamond"/>
        <family val="1"/>
      </rPr>
      <t xml:space="preserve"> The figures are as reported at year-end in N+1. In this report, the figures of the previous years (2021 and 2020) might have been slightly updated</t>
    </r>
  </si>
  <si>
    <t>GRI 306 - Waste</t>
  </si>
  <si>
    <r>
      <t>Waste produced by type (Group)</t>
    </r>
    <r>
      <rPr>
        <b/>
        <vertAlign val="superscript"/>
        <sz val="10"/>
        <color rgb="FFDC002E"/>
        <rFont val="Garamond"/>
        <family val="1"/>
      </rPr>
      <t>1</t>
    </r>
  </si>
  <si>
    <t>Total waste produced</t>
  </si>
  <si>
    <t>Municipal waste</t>
  </si>
  <si>
    <t>- sorted waste</t>
  </si>
  <si>
    <t>Urban waste at stations</t>
  </si>
  <si>
    <t>Non-hazardous special waste</t>
  </si>
  <si>
    <t>Hazardous special waste</t>
  </si>
  <si>
    <r>
      <rPr>
        <i/>
        <vertAlign val="superscript"/>
        <sz val="10"/>
        <rFont val="Garamond"/>
        <family val="1"/>
      </rPr>
      <t>1</t>
    </r>
    <r>
      <rPr>
        <i/>
        <sz val="10"/>
        <rFont val="Garamond"/>
        <family val="1"/>
      </rPr>
      <t xml:space="preserve"> The amount of special waste produced is calculated based on the amounts reported in the Waste Identification Forms. The amounts related to waste classified as urban waste are based on the waste’s weight on a scale or the average weight of bags of waste produced.</t>
    </r>
  </si>
  <si>
    <r>
      <t>Waste produced by type (work sites)</t>
    </r>
    <r>
      <rPr>
        <b/>
        <vertAlign val="superscript"/>
        <sz val="10"/>
        <color rgb="FFDC002E"/>
        <rFont val="Garamond"/>
        <family val="1"/>
      </rPr>
      <t>1</t>
    </r>
  </si>
  <si>
    <r>
      <t>Waste sent for treatment (Group)</t>
    </r>
    <r>
      <rPr>
        <b/>
        <vertAlign val="superscript"/>
        <sz val="10"/>
        <color rgb="FFDC002E"/>
        <rFont val="Garamond"/>
        <family val="1"/>
      </rPr>
      <t>1</t>
    </r>
  </si>
  <si>
    <r>
      <t>Total waste sent for treatment</t>
    </r>
    <r>
      <rPr>
        <b/>
        <vertAlign val="superscript"/>
        <sz val="10"/>
        <rFont val="Garamond"/>
        <family val="1"/>
      </rPr>
      <t>2</t>
    </r>
  </si>
  <si>
    <t>Non-hazardous special waste sent for treatment</t>
  </si>
  <si>
    <t>- sent for recovery</t>
  </si>
  <si>
    <t>Non-hazardous special waste - sent for recovery - preparation for reuse and storage</t>
  </si>
  <si>
    <t>Non-hazardous special waste - sent for recovery - for recycling</t>
  </si>
  <si>
    <t>Non-hazardous special waste - sent for recovery - other recovery operations</t>
  </si>
  <si>
    <r>
      <t>- sent for disposal</t>
    </r>
    <r>
      <rPr>
        <vertAlign val="superscript"/>
        <sz val="10"/>
        <rFont val="Garamond"/>
        <family val="1"/>
      </rPr>
      <t>3</t>
    </r>
  </si>
  <si>
    <t>Non-hazardous special waste - sent for disposal - incineration</t>
  </si>
  <si>
    <t xml:space="preserve">Non-hazardous special waste - sent for disposal - sent to landfill </t>
  </si>
  <si>
    <t>Non-hazardous special waste - sent for recovery - other disposal operations</t>
  </si>
  <si>
    <t>Hazardous special waste sent for treatment</t>
  </si>
  <si>
    <t>Hazardous special waste - sent for recovery - preparation for reuse and storage</t>
  </si>
  <si>
    <t>Hazardous special waste - sent for recovery - for recycling</t>
  </si>
  <si>
    <t>Hazardous special waste - sent for recovery - other recovery operations</t>
  </si>
  <si>
    <t>Hazardous special waste - sent for disposal - incineration</t>
  </si>
  <si>
    <t xml:space="preserve">Hazardous special waste - sent for disposal - sent to landfill </t>
  </si>
  <si>
    <t>Hazardous special waste - sent for recovery - other disposal operations</t>
  </si>
  <si>
    <r>
      <rPr>
        <i/>
        <vertAlign val="superscript"/>
        <sz val="10"/>
        <rFont val="Garamond"/>
        <family val="1"/>
      </rPr>
      <t>1</t>
    </r>
    <r>
      <rPr>
        <i/>
        <sz val="10"/>
        <rFont val="Garamond"/>
        <family val="1"/>
      </rPr>
      <t xml:space="preserve"> Group companies manage the waste generated pursuant to It. Legislative Decree 152/06 and the waste is collected by companies authorised for transport or subjects authorised for waste disposal/recovery operations or sent to the public collection service.</t>
    </r>
  </si>
  <si>
    <r>
      <rPr>
        <i/>
        <vertAlign val="superscript"/>
        <sz val="10"/>
        <rFont val="Garamond"/>
        <family val="1"/>
      </rPr>
      <t>2</t>
    </r>
    <r>
      <rPr>
        <i/>
        <sz val="10"/>
        <rFont val="Garamond"/>
        <family val="1"/>
      </rPr>
      <t xml:space="preserve"> Special waste, non hazardous and hazardous, is sent to an external site for treatment. </t>
    </r>
  </si>
  <si>
    <r>
      <rPr>
        <i/>
        <vertAlign val="superscript"/>
        <sz val="10"/>
        <rFont val="Garamond"/>
        <family val="1"/>
      </rPr>
      <t>3</t>
    </r>
    <r>
      <rPr>
        <i/>
        <sz val="10"/>
        <rFont val="Garamond"/>
        <family val="1"/>
      </rPr>
      <t xml:space="preserve"> Pursuant to national regulations, "waste disposal with energy recovery", as indicated in GRI notice 306-5, is considered recovery activity hence reported under "Non hazardous special waste - sent for recovery - other recovery operations" and "Hazardous special waste - sent for recovery - other recovery operations"</t>
    </r>
  </si>
  <si>
    <r>
      <t>Waste sent for treatment (work sites)</t>
    </r>
    <r>
      <rPr>
        <b/>
        <vertAlign val="superscript"/>
        <sz val="10"/>
        <color rgb="FFDC002E"/>
        <rFont val="Garamond"/>
        <family val="1"/>
      </rPr>
      <t>1</t>
    </r>
  </si>
  <si>
    <t>Total waste sent for treatment</t>
  </si>
  <si>
    <t>- sent for disposal</t>
  </si>
  <si>
    <t>Noise (new lines or those being upgraded and operating lines)</t>
  </si>
  <si>
    <t>Noise-dampening barriers built (total accumulated length per year)</t>
  </si>
  <si>
    <t>GRI 308: Supplier environmental assessment</t>
  </si>
  <si>
    <t>Suppliers screened using environmental criteria</t>
  </si>
  <si>
    <t>New suppliers that were screened using environmental criteria</t>
  </si>
  <si>
    <t>KPI - SOCIAL</t>
  </si>
  <si>
    <r>
      <t>GRI 2 - General disclosures</t>
    </r>
    <r>
      <rPr>
        <b/>
        <vertAlign val="superscript"/>
        <sz val="10"/>
        <color rgb="FF006666"/>
        <rFont val="Garamond"/>
        <family val="1"/>
      </rPr>
      <t>1</t>
    </r>
  </si>
  <si>
    <t>Employees by employment contract by gender (reduced scope)</t>
  </si>
  <si>
    <t>Permanent</t>
  </si>
  <si>
    <t>- women</t>
  </si>
  <si>
    <t>- men</t>
  </si>
  <si>
    <t>Fixed term</t>
  </si>
  <si>
    <t>Employees by employment contract by geographical segment (reduced scope)</t>
  </si>
  <si>
    <t>North</t>
  </si>
  <si>
    <t>Centre</t>
  </si>
  <si>
    <t>South and islands</t>
  </si>
  <si>
    <t>Employees by type of employment by gender (reduced scope)</t>
  </si>
  <si>
    <t>Full Time</t>
  </si>
  <si>
    <t>Part time</t>
  </si>
  <si>
    <r>
      <rPr>
        <i/>
        <vertAlign val="superscript"/>
        <sz val="10"/>
        <rFont val="Garamond"/>
        <family val="1"/>
      </rPr>
      <t>1</t>
    </r>
    <r>
      <rPr>
        <i/>
        <sz val="10"/>
        <rFont val="Garamond"/>
        <family val="1"/>
      </rPr>
      <t xml:space="preserve"> The "reduced scope" for 2022 data concerns the following companies: FS Italiane S.p.A., RFI, Trenitalia, Ferservizi, Italferr, FS Sistemi Urbani, Mercitalia Logistics, Mercitalia Rail, Mercitalia Intermodal, Busitalia Veneto, Busitalia Rail Service, Busitalia Campania, Grandi Stazioni Rail, Grandi Stazioni Immobiliare, Terminali Italia, Italcertifer, Nugo, FS Technology, Cremonesi Workshop, FS International and Ferrovie del Sud-Est. The total number of employees in this scope of analysis is 64,559, approximately 76% of the total workforce.</t>
    </r>
  </si>
  <si>
    <r>
      <t>Non employees</t>
    </r>
    <r>
      <rPr>
        <b/>
        <vertAlign val="superscript"/>
        <sz val="10"/>
        <color rgb="FFDC002E"/>
        <rFont val="Garamond"/>
        <family val="1"/>
      </rPr>
      <t>1</t>
    </r>
  </si>
  <si>
    <r>
      <rPr>
        <i/>
        <vertAlign val="superscript"/>
        <sz val="10"/>
        <rFont val="Garamond"/>
        <family val="1"/>
      </rPr>
      <t>1</t>
    </r>
    <r>
      <rPr>
        <i/>
        <sz val="10"/>
        <rFont val="Garamond"/>
        <family val="1"/>
      </rPr>
      <t xml:space="preserve"> Data collection started with the 2022 annual reporting process.</t>
    </r>
  </si>
  <si>
    <r>
      <rPr>
        <i/>
        <vertAlign val="superscript"/>
        <sz val="10"/>
        <rFont val="Garamond"/>
        <family val="1"/>
      </rPr>
      <t>2</t>
    </r>
    <r>
      <rPr>
        <i/>
        <sz val="10"/>
        <rFont val="Garamond"/>
        <family val="1"/>
      </rPr>
      <t xml:space="preserve"> The "reduced scope" for 2022 data concerns the following companies: FS, TRI, Italferr, RFI, Ferservizi, FS Sistemi Urbani, Terminali Italia, Metropark, Fercredit, Mercitalia Logistics, Busitalia – Sita Nord, Busitalia Veneto, Busitalia Campania, Busitalia Rail Service, Italcertifer, Mercitalia Shunting &amp; Terminal, Mercitalia Rail, Ferrovie del Sud-Est , Cremonesi Workshop, FS Technology, SAVIT, Infrarail Firenze, Blu Jet and Bluferries.</t>
    </r>
  </si>
  <si>
    <r>
      <t>GRI 401 - Employment</t>
    </r>
    <r>
      <rPr>
        <b/>
        <vertAlign val="superscript"/>
        <sz val="10"/>
        <color rgb="FF006666"/>
        <rFont val="Garamond"/>
        <family val="1"/>
      </rPr>
      <t>1</t>
    </r>
  </si>
  <si>
    <t>Hires by gender/contract type (scope of the consolidated financial statements)</t>
  </si>
  <si>
    <t>Total hires by gender/contract type</t>
  </si>
  <si>
    <t>apprenticeship</t>
  </si>
  <si>
    <t>fixed term</t>
  </si>
  <si>
    <t>permanent</t>
  </si>
  <si>
    <t>other contracts</t>
  </si>
  <si>
    <t>Hires by age bracket (reduced scope)</t>
  </si>
  <si>
    <t>Total hires by age</t>
  </si>
  <si>
    <t>Under 20 years</t>
  </si>
  <si>
    <t>Between 21 and 30 years</t>
  </si>
  <si>
    <t>Between 31 and 40 years</t>
  </si>
  <si>
    <t>Between 41 and 50 years</t>
  </si>
  <si>
    <t>Between 51 and 60 years</t>
  </si>
  <si>
    <t>Over 60 years</t>
  </si>
  <si>
    <t>Outgoing employees by age bracket (reduced scope)</t>
  </si>
  <si>
    <t>Total outgoing employees by age bracket</t>
  </si>
  <si>
    <t>Turnover by age bracket (reduced scope)</t>
  </si>
  <si>
    <t xml:space="preserve">Total Turnover </t>
  </si>
  <si>
    <t>Hires by geographical segment (reduced scope)</t>
  </si>
  <si>
    <t>Hires by geographical segment</t>
  </si>
  <si>
    <t>- Centre</t>
  </si>
  <si>
    <t>- South and islands</t>
  </si>
  <si>
    <t>Outgoing employees by geographical segment (reduced scope)</t>
  </si>
  <si>
    <t>Outgoing employees by geographical segment</t>
  </si>
  <si>
    <t>Turnover by geographical segment (reduced scope)</t>
  </si>
  <si>
    <t>Turnover by gender (reduced scope)</t>
  </si>
  <si>
    <t>Women</t>
  </si>
  <si>
    <t>Men</t>
  </si>
  <si>
    <r>
      <t>GRI 403 - Occupational health and safety (reduced scope)</t>
    </r>
    <r>
      <rPr>
        <b/>
        <vertAlign val="superscript"/>
        <sz val="10"/>
        <color rgb="FF006666"/>
        <rFont val="Garamond"/>
        <family val="1"/>
      </rPr>
      <t>1</t>
    </r>
  </si>
  <si>
    <t>Health and safety organisation</t>
  </si>
  <si>
    <t>Number of production units</t>
  </si>
  <si>
    <t>Production units with occupational safety certification</t>
  </si>
  <si>
    <t>Prevention and Protection Officers</t>
  </si>
  <si>
    <t>Company doctors</t>
  </si>
  <si>
    <t>Workers' Safety Representatives</t>
  </si>
  <si>
    <t>Personnel who received health monitoring check-ups</t>
  </si>
  <si>
    <t>Personnel who received railway safety medical check-ups</t>
  </si>
  <si>
    <t>Injuries indemnified by INAIL by type</t>
  </si>
  <si>
    <t>Injuries in the workplace</t>
  </si>
  <si>
    <t>Fatal injuries</t>
  </si>
  <si>
    <r>
      <t>Serious injuries</t>
    </r>
    <r>
      <rPr>
        <b/>
        <vertAlign val="superscript"/>
        <sz val="10"/>
        <rFont val="Garamond"/>
        <family val="1"/>
      </rPr>
      <t>2</t>
    </r>
  </si>
  <si>
    <t>Injuries in transit</t>
  </si>
  <si>
    <r>
      <t>Frequency of injuries indemnified by INAIL (IR - Injury Rate)</t>
    </r>
    <r>
      <rPr>
        <b/>
        <vertAlign val="superscript"/>
        <sz val="10"/>
        <color rgb="FFDC002E"/>
        <rFont val="Garamond"/>
        <family val="1"/>
      </rPr>
      <t>3</t>
    </r>
  </si>
  <si>
    <t>Total frequency rate</t>
  </si>
  <si>
    <t>Frequency (women)</t>
  </si>
  <si>
    <t>Frequency (men)</t>
  </si>
  <si>
    <r>
      <t>Severity of injuries indemnified by INAIL (LDR - Lost Day Rate)</t>
    </r>
    <r>
      <rPr>
        <b/>
        <vertAlign val="superscript"/>
        <sz val="10"/>
        <color rgb="FFDC002E"/>
        <rFont val="Garamond"/>
        <family val="1"/>
      </rPr>
      <t>4</t>
    </r>
  </si>
  <si>
    <t>Severity rate</t>
  </si>
  <si>
    <t>Severity rate (women)</t>
  </si>
  <si>
    <t>Severity rate (men)</t>
  </si>
  <si>
    <r>
      <rPr>
        <i/>
        <vertAlign val="superscript"/>
        <sz val="10"/>
        <rFont val="Garamond"/>
        <family val="1"/>
      </rPr>
      <t>1</t>
    </r>
    <r>
      <rPr>
        <i/>
        <sz val="10"/>
        <rFont val="Garamond"/>
        <family val="1"/>
      </rPr>
      <t xml:space="preserve"> The "reduced scope" for 2022 data concerns the following companies: FS Italiane, RFI, Trenitalia, Ferservizi, Italferr, FS Sistemi Urbani, Italcertifer, Mercitalia Logistics, Mercitalia Rail, Busitalia - Sita Nord, Anas and FS Technology.</t>
    </r>
  </si>
  <si>
    <r>
      <rPr>
        <i/>
        <vertAlign val="superscript"/>
        <sz val="10"/>
        <rFont val="Garamond"/>
        <family val="1"/>
      </rPr>
      <t>2</t>
    </r>
    <r>
      <rPr>
        <i/>
        <sz val="10"/>
        <rFont val="Garamond"/>
        <family val="1"/>
      </rPr>
      <t xml:space="preserve"> Serious injuries are those that result in more than 40 days of missed work.</t>
    </r>
  </si>
  <si>
    <r>
      <rPr>
        <i/>
        <vertAlign val="superscript"/>
        <sz val="10"/>
        <rFont val="Garamond"/>
        <family val="1"/>
      </rPr>
      <t>3</t>
    </r>
    <r>
      <rPr>
        <i/>
        <sz val="10"/>
        <rFont val="Garamond"/>
        <family val="1"/>
      </rPr>
      <t xml:space="preserve"> Frequency rate: [no. of injuries in the workplace/amount]x 1,000 employees, calculated in accordance with European ESAW standards.</t>
    </r>
  </si>
  <si>
    <r>
      <rPr>
        <i/>
        <vertAlign val="superscript"/>
        <sz val="10"/>
        <rFont val="Garamond"/>
        <family val="1"/>
      </rPr>
      <t>4</t>
    </r>
    <r>
      <rPr>
        <i/>
        <sz val="10"/>
        <rFont val="Garamond"/>
        <family val="1"/>
      </rPr>
      <t xml:space="preserve"> Severity rate: [number of missed days/amount]x 1,000 employees.</t>
    </r>
  </si>
  <si>
    <r>
      <t>Injuries to employees of contractors</t>
    </r>
    <r>
      <rPr>
        <b/>
        <vertAlign val="superscript"/>
        <sz val="10"/>
        <color rgb="FFDC002E"/>
        <rFont val="Garamond"/>
        <family val="1"/>
      </rPr>
      <t>1</t>
    </r>
  </si>
  <si>
    <t>Injuries</t>
  </si>
  <si>
    <t>- fatalities</t>
  </si>
  <si>
    <r>
      <rPr>
        <i/>
        <vertAlign val="superscript"/>
        <sz val="10"/>
        <rFont val="Garamond"/>
        <family val="1"/>
      </rPr>
      <t>1</t>
    </r>
    <r>
      <rPr>
        <i/>
        <sz val="10"/>
        <rFont val="Garamond"/>
        <family val="1"/>
      </rPr>
      <t xml:space="preserve"> The data refer to sites for civil and technological contracts in which Italferr is involved as works manager/coordinator during performance and for the contracts for new HS/HC lines awarded to general contractors in which Italferr provides works management and safety oversight as well as contracts awarded to general contractors in which Italferr provides oversight for both works management and safety.</t>
    </r>
  </si>
  <si>
    <r>
      <t>Injury rate of employees of contractors</t>
    </r>
    <r>
      <rPr>
        <b/>
        <vertAlign val="superscript"/>
        <sz val="10"/>
        <color rgb="FFDC002E"/>
        <rFont val="Garamond"/>
        <family val="1"/>
      </rPr>
      <t>1</t>
    </r>
  </si>
  <si>
    <r>
      <t>Frequency rate</t>
    </r>
    <r>
      <rPr>
        <vertAlign val="superscript"/>
        <sz val="10"/>
        <rFont val="Garamond"/>
        <family val="1"/>
      </rPr>
      <t>2</t>
    </r>
  </si>
  <si>
    <r>
      <t>Severity rate</t>
    </r>
    <r>
      <rPr>
        <vertAlign val="superscript"/>
        <sz val="10"/>
        <rFont val="Garamond"/>
        <family val="1"/>
      </rPr>
      <t>3</t>
    </r>
  </si>
  <si>
    <r>
      <rPr>
        <i/>
        <vertAlign val="superscript"/>
        <sz val="10"/>
        <rFont val="Garamond"/>
        <family val="1"/>
      </rPr>
      <t>2</t>
    </r>
    <r>
      <rPr>
        <i/>
        <sz val="10"/>
        <rFont val="Garamond"/>
        <family val="1"/>
      </rPr>
      <t xml:space="preserve"> Frequency rate: [number of injuries/hours worked]x 1,000,000. 
Hours worked are calculated by multiplying the number of daily working hours (conventionally 8h/day) by the number of man days of blue collars.</t>
    </r>
  </si>
  <si>
    <r>
      <rPr>
        <i/>
        <vertAlign val="superscript"/>
        <sz val="10"/>
        <rFont val="Garamond"/>
        <family val="1"/>
      </rPr>
      <t>3</t>
    </r>
    <r>
      <rPr>
        <i/>
        <sz val="10"/>
        <rFont val="Garamond"/>
        <family val="1"/>
      </rPr>
      <t xml:space="preserve"> Severity rate: [(days of prognosis + conventional days for the fatalities)/hours worked]x 1,000. 
Conventional days for fatalities are calculated by multiplying the number of fatalities by 7,500. Hours worked are calculated by multiplying the number of daily working hours (conventionally 8h/day) by the number of man days of blue collars.</t>
    </r>
  </si>
  <si>
    <r>
      <t>GRI 404 - Training and education (reduced scope)</t>
    </r>
    <r>
      <rPr>
        <b/>
        <vertAlign val="superscript"/>
        <sz val="10"/>
        <color rgb="FF006666"/>
        <rFont val="Garamond"/>
        <family val="1"/>
      </rPr>
      <t>1</t>
    </r>
  </si>
  <si>
    <r>
      <rPr>
        <sz val="10"/>
        <color rgb="FFDC002E"/>
        <rFont val="Garamond"/>
        <family val="1"/>
      </rPr>
      <t>Man</t>
    </r>
    <r>
      <rPr>
        <b/>
        <sz val="10"/>
        <color rgb="FFDC002E"/>
        <rFont val="Garamond"/>
        <family val="1"/>
      </rPr>
      <t>-days of training by professional level and gender</t>
    </r>
  </si>
  <si>
    <t>Total training days</t>
  </si>
  <si>
    <t>Junior managers</t>
  </si>
  <si>
    <t>White collars</t>
  </si>
  <si>
    <t>Blue collars</t>
  </si>
  <si>
    <t>Total women</t>
  </si>
  <si>
    <t>Total men</t>
  </si>
  <si>
    <t>average days of training per employee</t>
  </si>
  <si>
    <r>
      <t>Performance and career development reviews</t>
    </r>
    <r>
      <rPr>
        <b/>
        <vertAlign val="superscript"/>
        <sz val="10"/>
        <color rgb="FFDC002E"/>
        <rFont val="Garamond"/>
        <family val="1"/>
      </rPr>
      <t>2</t>
    </r>
  </si>
  <si>
    <t>Employees who have had a performance and career development review</t>
  </si>
  <si>
    <t>Junior managers who have had a performance review</t>
  </si>
  <si>
    <t>White collars who have had a performance review</t>
  </si>
  <si>
    <t>Blue collars who have had a performance review</t>
  </si>
  <si>
    <t>Women who have had a performance review</t>
  </si>
  <si>
    <t>Men who have had a performance review</t>
  </si>
  <si>
    <r>
      <t xml:space="preserve">% who received a performance review out of the annual average number of employees </t>
    </r>
    <r>
      <rPr>
        <vertAlign val="superscript"/>
        <sz val="10"/>
        <rFont val="Garamond"/>
        <family val="1"/>
      </rPr>
      <t>3</t>
    </r>
  </si>
  <si>
    <t>Employees who have received an assessment of their potential</t>
  </si>
  <si>
    <t xml:space="preserve">Junior managers who have received an assessment of their potential </t>
  </si>
  <si>
    <t xml:space="preserve">White collars who have received an assessment of their potential  </t>
  </si>
  <si>
    <t xml:space="preserve">Blue collars who have received an assessment of their potential  </t>
  </si>
  <si>
    <t>Women who have received an assessment of their potential</t>
  </si>
  <si>
    <t>Men who have received an assessment of their potential</t>
  </si>
  <si>
    <r>
      <t xml:space="preserve">% who received an assessment of their potential out of the annual average number of employees </t>
    </r>
    <r>
      <rPr>
        <vertAlign val="superscript"/>
        <sz val="10"/>
        <rFont val="Garamond"/>
        <family val="1"/>
      </rPr>
      <t>3</t>
    </r>
  </si>
  <si>
    <r>
      <rPr>
        <i/>
        <vertAlign val="superscript"/>
        <sz val="10"/>
        <color theme="1"/>
        <rFont val="Garamond"/>
        <family val="1"/>
      </rPr>
      <t>1</t>
    </r>
    <r>
      <rPr>
        <i/>
        <sz val="10"/>
        <color theme="1"/>
        <rFont val="Garamond"/>
        <family val="1"/>
      </rPr>
      <t xml:space="preserve"> The "reduced scope" for 2022 training data concerns the following companies: FS, RFI, Trenitalia, Busitalia - Sita Nord, Ferservizi, Italferr, FS Sistemi Urbani, Mercitalia Logistics, Mercitalia Rail, FS Technology and Fondazione FS.</t>
    </r>
  </si>
  <si>
    <r>
      <rPr>
        <i/>
        <vertAlign val="superscript"/>
        <sz val="10"/>
        <color theme="1"/>
        <rFont val="Garamond"/>
        <family val="1"/>
      </rPr>
      <t>2</t>
    </r>
    <r>
      <rPr>
        <i/>
        <sz val="10"/>
        <color theme="1"/>
        <rFont val="Garamond"/>
        <family val="1"/>
      </rPr>
      <t>The "reduced scope" for 2022 development data concerns the following companies: FS, RFI, Trenitalia, Busitalia Sita Nord, Ferservizi, Italferr, FS Sistemi Urbani, Mercitalia Logistics, Mercitalia Rail, Ferrovie del Sud-Est, FS International and FS Technology.</t>
    </r>
  </si>
  <si>
    <r>
      <rPr>
        <i/>
        <vertAlign val="superscript"/>
        <sz val="10"/>
        <color theme="1"/>
        <rFont val="Garamond"/>
        <family val="1"/>
      </rPr>
      <t>3</t>
    </r>
    <r>
      <rPr>
        <i/>
        <sz val="10"/>
        <color theme="1"/>
        <rFont val="Garamond"/>
        <family val="1"/>
      </rPr>
      <t xml:space="preserve"> The average number of the year is calculated for the scope of reference (note 2).</t>
    </r>
  </si>
  <si>
    <r>
      <t>GRI 405: Diversity and equal opportunity</t>
    </r>
    <r>
      <rPr>
        <b/>
        <vertAlign val="superscript"/>
        <sz val="10"/>
        <color rgb="FF006666"/>
        <rFont val="Garamond"/>
        <family val="1"/>
      </rPr>
      <t>1</t>
    </r>
  </si>
  <si>
    <t>Breakdown of personnel by gender and position (scope as per consolidated financial statements)</t>
  </si>
  <si>
    <t>Total workforce (at 31 December)</t>
  </si>
  <si>
    <t>Of women</t>
  </si>
  <si>
    <t>Of men</t>
  </si>
  <si>
    <t>Average number of the year</t>
  </si>
  <si>
    <t>Breakdown of personnel by geographical segment (scope as per consolidated financial statements)</t>
  </si>
  <si>
    <t>Total workforce</t>
  </si>
  <si>
    <t>Breakdown of personnel by age bracket (scope as per consolidated financial statements)</t>
  </si>
  <si>
    <t>Employees with disabilities (reduced scope)</t>
  </si>
  <si>
    <r>
      <t xml:space="preserve">Employees with disabilities </t>
    </r>
    <r>
      <rPr>
        <vertAlign val="superscript"/>
        <sz val="10"/>
        <rFont val="Garamond"/>
        <family val="1"/>
      </rPr>
      <t>3</t>
    </r>
  </si>
  <si>
    <r>
      <rPr>
        <i/>
        <vertAlign val="superscript"/>
        <sz val="10"/>
        <rFont val="Garamond"/>
        <family val="1"/>
      </rPr>
      <t>3</t>
    </r>
    <r>
      <rPr>
        <i/>
        <sz val="10"/>
        <rFont val="Garamond"/>
        <family val="1"/>
      </rPr>
      <t xml:space="preserve"> The "reduced scope" for 2022 data on employees with disabilities concerns the following companies: FS SpA, RFI, Terminali Italia, Grandi Stazioni Rail, Italferr, Cremonesi Workshop, Trenitalia, Busitalia Campania, Busitalia Veneto, Busitalia Rail Service, Mercitalia Logistics, Mercitalia Rail, Mercitalia Intermodal, FS Sistemi Urbani, Grandi Stazioni Immobiliare, Ferservizi, Italcertifer, Nugo, FS Technology.</t>
    </r>
  </si>
  <si>
    <r>
      <t>Ratio</t>
    </r>
    <r>
      <rPr>
        <b/>
        <vertAlign val="superscript"/>
        <sz val="10"/>
        <color rgb="FFDC002E"/>
        <rFont val="Garamond"/>
        <family val="1"/>
      </rPr>
      <t>2</t>
    </r>
    <r>
      <rPr>
        <b/>
        <sz val="10"/>
        <color rgb="FFDC002E"/>
        <rFont val="Garamond"/>
        <family val="1"/>
      </rPr>
      <t xml:space="preserve"> of Gross Annual Remuneration and Total Annual Remuneration (reduced scope)</t>
    </r>
  </si>
  <si>
    <t>GAR</t>
  </si>
  <si>
    <t>TAR</t>
  </si>
  <si>
    <r>
      <rPr>
        <i/>
        <vertAlign val="superscript"/>
        <sz val="10"/>
        <rFont val="Garamond"/>
        <family val="1"/>
      </rPr>
      <t>1</t>
    </r>
    <r>
      <rPr>
        <i/>
        <sz val="10"/>
        <rFont val="Garamond"/>
        <family val="1"/>
      </rPr>
      <t xml:space="preserve"> The "reduced scope" for 2022 data concerns the following companies: FS, RFI, Trenitalia, Ferservizi, Italferr, FS Sistemi Urbani, Mercitalia Logistics, Mercitalia Rail, Mercitalia Intermodal, Busitalia Veneto, Busitalia Rail Service, Busitalia Campania, Grandi Stazioni Rail, Grandi Stazioni Immobiliare, Terminali Italia, Italcertifer, Nugo, FS Technology, Cremonesi Workshop, FS International and Ferrovie del Sud-Est. The total number of employees in this scope of analysis is 64,559, approximately 76% of the total workforce.</t>
    </r>
  </si>
  <si>
    <t>GRI 414 - Supplier social assessment</t>
  </si>
  <si>
    <t>Suppliers screened using social criteria</t>
  </si>
  <si>
    <t>New suppliers that were screened using social criteria</t>
  </si>
  <si>
    <t>GRI 416 - Customer health and safety</t>
  </si>
  <si>
    <r>
      <t>Infrastructure - Railway network - Italy (accident rate according to the ERA classification - significant accidents</t>
    </r>
    <r>
      <rPr>
        <b/>
        <vertAlign val="superscript"/>
        <sz val="10"/>
        <color rgb="FFDC002E"/>
        <rFont val="Garamond"/>
        <family val="1"/>
      </rPr>
      <t>1</t>
    </r>
    <r>
      <rPr>
        <b/>
        <sz val="10"/>
        <color rgb="FFDC002E"/>
        <rFont val="Garamond"/>
        <family val="1"/>
      </rPr>
      <t>)</t>
    </r>
  </si>
  <si>
    <t>Train collisions (total)</t>
  </si>
  <si>
    <r>
      <t>- due to external events</t>
    </r>
    <r>
      <rPr>
        <vertAlign val="superscript"/>
        <sz val="10"/>
        <rFont val="Garamond"/>
        <family val="1"/>
      </rPr>
      <t>2</t>
    </r>
  </si>
  <si>
    <r>
      <t>- due to internal events</t>
    </r>
    <r>
      <rPr>
        <vertAlign val="superscript"/>
        <sz val="10"/>
        <rFont val="Garamond"/>
        <family val="1"/>
      </rPr>
      <t>3</t>
    </r>
  </si>
  <si>
    <t>Train collision with railway vehicle</t>
  </si>
  <si>
    <t>Train collision with an obstacle blocking the tracks</t>
  </si>
  <si>
    <t>Train derailings</t>
  </si>
  <si>
    <t>Accidents at level crossings</t>
  </si>
  <si>
    <t>Fire on rolling stock</t>
  </si>
  <si>
    <t>Injuries to people involving rolling stock in motion (excluding suicides and attempted suicides)</t>
  </si>
  <si>
    <r>
      <t>Total significant accidents</t>
    </r>
    <r>
      <rPr>
        <b/>
        <vertAlign val="superscript"/>
        <sz val="10"/>
        <rFont val="Garamond"/>
        <family val="1"/>
      </rPr>
      <t>4</t>
    </r>
  </si>
  <si>
    <r>
      <t>- due to external events</t>
    </r>
    <r>
      <rPr>
        <b/>
        <vertAlign val="superscript"/>
        <sz val="10"/>
        <rFont val="Garamond"/>
        <family val="1"/>
      </rPr>
      <t>2</t>
    </r>
  </si>
  <si>
    <r>
      <t>- due to internal events</t>
    </r>
    <r>
      <rPr>
        <b/>
        <vertAlign val="superscript"/>
        <sz val="10"/>
        <rFont val="Garamond"/>
        <family val="1"/>
      </rPr>
      <t>3</t>
    </r>
  </si>
  <si>
    <r>
      <rPr>
        <i/>
        <vertAlign val="superscript"/>
        <sz val="10"/>
        <rFont val="Garamond"/>
        <family val="1"/>
      </rPr>
      <t>1</t>
    </r>
    <r>
      <rPr>
        <i/>
        <sz val="10"/>
        <rFont val="Garamond"/>
        <family val="1"/>
      </rPr>
      <t xml:space="preserve"> Any accident involving at least one rail vehicle in motion, resulting in at least one killed or seriously injured person, or in significant damage to stock, track, other installations or environment, or extensive disruptions to traffic. Accidents in workshops, warehouses and depots are excluded.</t>
    </r>
  </si>
  <si>
    <r>
      <rPr>
        <i/>
        <vertAlign val="superscript"/>
        <sz val="10"/>
        <rFont val="Garamond"/>
        <family val="1"/>
      </rPr>
      <t>2</t>
    </r>
    <r>
      <rPr>
        <i/>
        <sz val="10"/>
        <rFont val="Garamond"/>
        <family val="1"/>
      </rPr>
      <t xml:space="preserve"> Accident due to events outside the railway system</t>
    </r>
  </si>
  <si>
    <r>
      <rPr>
        <i/>
        <vertAlign val="superscript"/>
        <sz val="10"/>
        <rFont val="Garamond"/>
        <family val="1"/>
      </rPr>
      <t>3</t>
    </r>
    <r>
      <rPr>
        <i/>
        <sz val="10"/>
        <rFont val="Garamond"/>
        <family val="1"/>
      </rPr>
      <t xml:space="preserve"> Accident due to events within the railway system</t>
    </r>
  </si>
  <si>
    <r>
      <rPr>
        <i/>
        <vertAlign val="superscript"/>
        <sz val="10"/>
        <rFont val="Garamond"/>
        <family val="1"/>
      </rPr>
      <t>4</t>
    </r>
    <r>
      <rPr>
        <i/>
        <sz val="10"/>
        <rFont val="Garamond"/>
        <family val="1"/>
      </rPr>
      <t xml:space="preserve"> The increase in 2022 of significant accidents (+28 compared to 2021) is mainly due to the increase in “Accidents to people involving moving rolling stock” (+32), “Accidents at level crossings” (+5) and “Fires on rolling stock” (+1); the events relating to “Others” (-9) and “Train collisions” (-1) decreased. “Train derailings” are stable at 1.</t>
    </r>
  </si>
  <si>
    <t>Infrastructure - Railway network - Italy (Consequences for people)</t>
  </si>
  <si>
    <r>
      <t>Deaths</t>
    </r>
    <r>
      <rPr>
        <vertAlign val="superscript"/>
        <sz val="10"/>
        <rFont val="Garamond"/>
        <family val="1"/>
      </rPr>
      <t>1</t>
    </r>
    <r>
      <rPr>
        <sz val="10"/>
        <rFont val="Garamond"/>
        <family val="1"/>
      </rPr>
      <t xml:space="preserve"> - Employees or contractors</t>
    </r>
    <r>
      <rPr>
        <vertAlign val="superscript"/>
        <sz val="10"/>
        <rFont val="Garamond"/>
        <family val="1"/>
      </rPr>
      <t>2</t>
    </r>
  </si>
  <si>
    <t>Deaths - Railway companies</t>
  </si>
  <si>
    <r>
      <t>Deaths - Passengers</t>
    </r>
    <r>
      <rPr>
        <vertAlign val="superscript"/>
        <sz val="10"/>
        <rFont val="Garamond"/>
        <family val="1"/>
      </rPr>
      <t>3</t>
    </r>
  </si>
  <si>
    <t>Deaths - Level crossing users</t>
  </si>
  <si>
    <t>Deaths - Other people on the pavement</t>
  </si>
  <si>
    <t>Deaths - Other people not on the pavement</t>
  </si>
  <si>
    <t>Deaths - People crossing the tracks wrongly</t>
  </si>
  <si>
    <r>
      <t>Serious injuries</t>
    </r>
    <r>
      <rPr>
        <vertAlign val="superscript"/>
        <sz val="10"/>
        <rFont val="Garamond"/>
        <family val="1"/>
      </rPr>
      <t>4</t>
    </r>
    <r>
      <rPr>
        <sz val="10"/>
        <rFont val="Garamond"/>
        <family val="1"/>
      </rPr>
      <t xml:space="preserve"> - Employees or contractors</t>
    </r>
  </si>
  <si>
    <t>Serious injuries - Railway companies</t>
  </si>
  <si>
    <t>Serious injuries - Passengers</t>
  </si>
  <si>
    <t>Serious injuries - Level crossing users</t>
  </si>
  <si>
    <t>Serious injuries - Other people on the pavement</t>
  </si>
  <si>
    <t>Serious injuries - Other people not on the pavement</t>
  </si>
  <si>
    <t>Serious injuries - People crossing the tracks wrongly</t>
  </si>
  <si>
    <r>
      <rPr>
        <i/>
        <vertAlign val="superscript"/>
        <sz val="10"/>
        <rFont val="Garamond"/>
        <family val="1"/>
      </rPr>
      <t>2</t>
    </r>
    <r>
      <rPr>
        <i/>
        <sz val="10"/>
        <rFont val="Garamond"/>
        <family val="1"/>
      </rPr>
      <t xml:space="preserve"> Employees or contractors: the people who work for the railway and are in service at the time of the incident. They include the train crew and personnel managing rolling stock and infrastructures (including contractors' and independent contractors' personnel).</t>
    </r>
  </si>
  <si>
    <r>
      <rPr>
        <i/>
        <vertAlign val="superscript"/>
        <sz val="10"/>
        <rFont val="Garamond"/>
        <family val="1"/>
      </rPr>
      <t>3</t>
    </r>
    <r>
      <rPr>
        <i/>
        <sz val="10"/>
        <rFont val="Garamond"/>
        <family val="1"/>
      </rPr>
      <t xml:space="preserve"> Passengers: any person, other than the on-board crew, travelling on the train. Injury statistics include those involving passengers attempting to board/deboard moving trains.</t>
    </r>
  </si>
  <si>
    <r>
      <rPr>
        <i/>
        <vertAlign val="superscript"/>
        <sz val="10"/>
        <rFont val="Garamond"/>
        <family val="1"/>
      </rPr>
      <t>4</t>
    </r>
    <r>
      <rPr>
        <i/>
        <sz val="10"/>
        <rFont val="Garamond"/>
        <family val="1"/>
      </rPr>
      <t xml:space="preserve"> Injuries (serious): any person injured in an accident and hospitalised for more than 24 hours. Suicide attempts are excluded.</t>
    </r>
  </si>
  <si>
    <r>
      <t>Infrastructure - Railway network - Greece (accident rate according to the ERA classification - significant accidents</t>
    </r>
    <r>
      <rPr>
        <b/>
        <vertAlign val="superscript"/>
        <sz val="10"/>
        <color rgb="FFDC002E"/>
        <rFont val="Garamond"/>
        <family val="1"/>
      </rPr>
      <t>1</t>
    </r>
    <r>
      <rPr>
        <b/>
        <sz val="10"/>
        <color rgb="FFDC002E"/>
        <rFont val="Garamond"/>
        <family val="1"/>
      </rPr>
      <t>)</t>
    </r>
  </si>
  <si>
    <t>Train collision with railway vehicle - absolute value</t>
  </si>
  <si>
    <t>Train collision with an obstacle - absolute value</t>
  </si>
  <si>
    <t>Train derailings - absolute value</t>
  </si>
  <si>
    <t>Accidents at level crossings - absolute value</t>
  </si>
  <si>
    <t>Injuries to people involving rolling stock in motion - absolute value</t>
  </si>
  <si>
    <t>Fire on rolling stock - absolute value</t>
  </si>
  <si>
    <t>Other - absolute value</t>
  </si>
  <si>
    <t>The information on mobility service (Infomobilità) provides real time information on traffic which is shared with the company units in charge of internal and external communication. The monthly, quarterly, half-yearly and yearly reports derived from the thorough Data analysis are sent to the individual local sites and company management to enable prompt monitoring of the incidents, identifying the type and location, investigating the claims/contributing causes of accidents and any recurrences along the entire Anas road network broken down by 2 km stretches. Considering the increased network managed and the gradual return to normality due to the end of the health emergency, the statistics show a 17.5% increase in accidents, compared to the 2021 figure, and a 17.3% increase in claims classified as "Independent Accidents". In relation to the previous year, there was also a 4% increase in fatal events and a 19.8% increase in those involving injuries. The collection of data and the Data analysis activity also involved weather events, making it possible to send to the Local Facilities – on a monthly, quarterly, half-yearly and yearly basis – a specific report relating to the ensuing critical issues affecting the road network, including events classified as “Floods” and “Landslides”".</t>
  </si>
  <si>
    <t xml:space="preserve">Road passenger transport (Umbria) </t>
  </si>
  <si>
    <t>Days of incapacity</t>
  </si>
  <si>
    <t>Slipping/Tripping - Depot/Off-site</t>
  </si>
  <si>
    <t>Assault</t>
  </si>
  <si>
    <t>Road accident</t>
  </si>
  <si>
    <t>Boarding/Deboarding bus</t>
  </si>
  <si>
    <t>In transit</t>
  </si>
  <si>
    <t>Sundry</t>
  </si>
  <si>
    <r>
      <t>Road passenger transport (Veneto)</t>
    </r>
    <r>
      <rPr>
        <b/>
        <vertAlign val="superscript"/>
        <sz val="10"/>
        <color rgb="FFDC002E"/>
        <rFont val="Garamond"/>
        <family val="1"/>
      </rPr>
      <t>1</t>
    </r>
  </si>
  <si>
    <t>Total claims</t>
  </si>
  <si>
    <t>With liability</t>
  </si>
  <si>
    <t>Without liability</t>
  </si>
  <si>
    <t>Internal claim without liability</t>
  </si>
  <si>
    <t>Precautionary</t>
  </si>
  <si>
    <t>Joint liability</t>
  </si>
  <si>
    <t>Transport claim without liability</t>
  </si>
  <si>
    <t>Internal investigation/event denied</t>
  </si>
  <si>
    <t>Vandalism</t>
  </si>
  <si>
    <t>Unclaimed damage reported without liability</t>
  </si>
  <si>
    <t>Fire</t>
  </si>
  <si>
    <t>Spillage on road</t>
  </si>
  <si>
    <r>
      <rPr>
        <i/>
        <vertAlign val="superscript"/>
        <sz val="10"/>
        <color theme="1"/>
        <rFont val="Garamond"/>
        <family val="1"/>
      </rPr>
      <t>1</t>
    </r>
    <r>
      <rPr>
        <i/>
        <sz val="10"/>
        <color theme="1"/>
        <rFont val="Garamond"/>
        <family val="1"/>
      </rPr>
      <t xml:space="preserve"> The data aggregate the accidents recorded in relation to the rolling stock of Busitalia Veneto.</t>
    </r>
  </si>
  <si>
    <t>Road passenger transport (Campania)</t>
  </si>
  <si>
    <t>Twenty-eight accidents occurred in 2022, 2 of which were not recognised by INAIL and 3 are pending the outcome from said Institute.</t>
  </si>
  <si>
    <t>GRI 419 - Socioeconomic compliance</t>
  </si>
  <si>
    <r>
      <t>Disputes with employees (reduced scope)</t>
    </r>
    <r>
      <rPr>
        <b/>
        <vertAlign val="superscript"/>
        <sz val="10"/>
        <color rgb="FFDC002E"/>
        <rFont val="Garamond"/>
        <family val="1"/>
      </rPr>
      <t>1</t>
    </r>
  </si>
  <si>
    <t xml:space="preserve">Claims notified during the year </t>
  </si>
  <si>
    <t>Pending disputes</t>
  </si>
  <si>
    <t>Economic value of the disputes</t>
  </si>
  <si>
    <r>
      <rPr>
        <i/>
        <vertAlign val="superscript"/>
        <sz val="10"/>
        <rFont val="Garamond"/>
        <family val="1"/>
      </rPr>
      <t>1</t>
    </r>
    <r>
      <rPr>
        <i/>
        <sz val="10"/>
        <rFont val="Garamond"/>
        <family val="1"/>
      </rPr>
      <t xml:space="preserve"> The "reduced scope" for 2021 data concerns the following companies: FS SpA, RFI, Trenitalia, Ferservizi, Italferr, FS Sistemi Urbani, Mercitalia Logistics, Mercitalia Rail, Mercitalia Intermodal, Busitalia Veneto, Busitalia Rail Service, Busitalia Campania, Grandi Stazioni Rail, Grandi Stazioni Immobiliare, Terminali Italia, Italcertifer, Nugo, FS Tecnology, Cremonesi Workshop, FS International and Ferrovie del Sud-Est. The total number of employees in this scope of analysis is 62,301, approximately 76% of the total workforce.</t>
    </r>
  </si>
  <si>
    <r>
      <t>Turnover KPI</t>
    </r>
    <r>
      <rPr>
        <b/>
        <vertAlign val="superscript"/>
        <sz val="10"/>
        <color rgb="FFDC002E"/>
        <rFont val="Garamond"/>
        <family val="1"/>
      </rPr>
      <t>1</t>
    </r>
    <r>
      <rPr>
        <b/>
        <sz val="10"/>
        <color rgb="FFDC002E"/>
        <rFont val="Garamond"/>
        <family val="1"/>
      </rPr>
      <t xml:space="preserve"> </t>
    </r>
  </si>
  <si>
    <t>Economic activity</t>
  </si>
  <si>
    <t>A1) Eligible and environmentally sustainable activities</t>
  </si>
  <si>
    <t>6.1 Passenger interurban rail transport</t>
  </si>
  <si>
    <t>6.2 Freight rail transport</t>
  </si>
  <si>
    <t>6.3 Urban and suburban transport, road passenger transport</t>
  </si>
  <si>
    <t>6.7 Inland passenger water transport</t>
  </si>
  <si>
    <t>6.10 Sea and coastal freight water transport, vessels for port operations and auxiliary activities</t>
  </si>
  <si>
    <t>6.11 Sea and coastal passenger water transport</t>
  </si>
  <si>
    <t>6.12 Retrofitting of sea and coastal freight and passenger water transport</t>
  </si>
  <si>
    <t>6.14 Infrastructure for rail transport</t>
  </si>
  <si>
    <t>6.15 Infrastructure enabling low-carbon road transport and public transport</t>
  </si>
  <si>
    <t>7.2 Renovation of existing buildings</t>
  </si>
  <si>
    <t>7.3 Installation, maintenance and repair of energy efficiency equipment</t>
  </si>
  <si>
    <t>7.4 Installation, maintenance and repair of charging stations for electric vehicles in buildings (and parking spaces attached to buildings)</t>
  </si>
  <si>
    <t>7.6 Installation, maintenance and repair of renewable energy technologies</t>
  </si>
  <si>
    <t>7.7 Acquisition and ownership of buildings</t>
  </si>
  <si>
    <t>A2) Eligible and environmentally unsustainable activities</t>
  </si>
  <si>
    <t>A) Turnover of eligible activities for the taxonomy</t>
  </si>
  <si>
    <t>A) Turnover of ineligible activities for the taxonomy</t>
  </si>
  <si>
    <t>Total turnover pursuant to Regulation 852/2020</t>
  </si>
  <si>
    <r>
      <rPr>
        <i/>
        <vertAlign val="superscript"/>
        <sz val="10"/>
        <color theme="1"/>
        <rFont val="Garamond"/>
        <family val="1"/>
      </rPr>
      <t>1</t>
    </r>
    <r>
      <rPr>
        <i/>
        <sz val="10"/>
        <color theme="1"/>
        <rFont val="Garamond"/>
        <family val="1"/>
      </rPr>
      <t>The turnover KPI was calculated as the ratio between the proportion of revenue derived from products or services associated with taxonomy-aligned economic activities to total consolidated income (Item “Revenue and income” in the consolidated Financial Statements). 
Revenues from products and services associated with climate change-adapted economic activities are not included in the numerator of the Turnover KPI.</t>
    </r>
  </si>
  <si>
    <r>
      <t>OpEx KPI</t>
    </r>
    <r>
      <rPr>
        <b/>
        <vertAlign val="superscript"/>
        <sz val="10"/>
        <color rgb="FFDC002E"/>
        <rFont val="Garamond"/>
        <family val="1"/>
      </rPr>
      <t>1</t>
    </r>
  </si>
  <si>
    <t>A) Operating expenses of eligible activities for the taxonomy</t>
  </si>
  <si>
    <t>A) Operating expenses of ineligible activities for the taxonomy</t>
  </si>
  <si>
    <t>Total operating expenses pursuant to Regulation 852/2020</t>
  </si>
  <si>
    <r>
      <rPr>
        <i/>
        <vertAlign val="superscript"/>
        <sz val="10"/>
        <color theme="1"/>
        <rFont val="Garamond"/>
        <family val="1"/>
      </rPr>
      <t>1</t>
    </r>
    <r>
      <rPr>
        <i/>
        <sz val="10"/>
        <color theme="1"/>
        <rFont val="Garamond"/>
        <family val="1"/>
      </rPr>
      <t xml:space="preserve"> The KPI relating to operating expenses was established as ratio of “operating costs pursuant to Reg. 852”, as specified below, arising from aligned activities, and the total “operating costs pursuant to Reg. 852” in the consolidated financial statements (numerically one of the items in the consolidated financial statements Total Operating costs). The operating expenses to be taken as reference for the definition of the OpEx KPI were first identified by the Delegated Regulation and, subsequently, defined by the clarifications provided by the EU Commission itself. Consequently, within the FS Group, the types of costs mainly considered concerned direct non-capitalised costs associated with maintenance and repair processes, short-term leases, building renovations.</t>
    </r>
  </si>
  <si>
    <t>A) Capital expenses of eligible activities for the taxonomy</t>
  </si>
  <si>
    <t>B) Capital expenses of ineligible activities for the taxonomy</t>
  </si>
  <si>
    <t>Total capital expenses pursuant to Regulation 852/2020</t>
  </si>
  <si>
    <r>
      <rPr>
        <i/>
        <vertAlign val="superscript"/>
        <sz val="10"/>
        <color theme="1"/>
        <rFont val="Garamond"/>
        <family val="1"/>
      </rPr>
      <t>1</t>
    </r>
    <r>
      <rPr>
        <i/>
        <sz val="10"/>
        <color theme="1"/>
        <rFont val="Garamond"/>
        <family val="1"/>
      </rPr>
      <t xml:space="preserve"> The KPI relating to capital expenses was established as the ratio of “capital expenses pursuant to Reg. 852”, as specified below, arising from aligned activities, to the total increases in “capital expenses pursuant to Reg. 852” of the consolidated financial statements. The “capital expenses pursuant to Reg. 852” to be taken as reference for defining the CapEx KPI were identified by the delegated Regulation, and concern gross additions recorded during the financial year to tangible and intangible assets considered before depreciation, amortisation and any write-ups, including those resulting from restatements and impairments. The denominator also covers additions resulting from business combinations, which for Gruppo FS, in the year considered, equalled 0. </t>
    </r>
  </si>
  <si>
    <t>Measurement unit</t>
  </si>
  <si>
    <t>-</t>
  </si>
  <si>
    <t>sq.m.</t>
  </si>
  <si>
    <t>%</t>
  </si>
  <si>
    <t>number of thefts</t>
  </si>
  <si>
    <t>number</t>
  </si>
  <si>
    <t>working hours</t>
  </si>
  <si>
    <t>business days</t>
  </si>
  <si>
    <t>calendar days</t>
  </si>
  <si>
    <t>calendar days (as per Pres. decree no. 495/92)</t>
  </si>
  <si>
    <t>GJ</t>
  </si>
  <si>
    <t>no.</t>
  </si>
  <si>
    <t>no. of points of sale/1,000 residents</t>
  </si>
  <si>
    <t>no. of points of sale/network km</t>
  </si>
  <si>
    <r>
      <t>no. of accidents without liability</t>
    </r>
    <r>
      <rPr>
        <vertAlign val="superscript"/>
        <sz val="10"/>
        <color theme="1"/>
        <rFont val="Garamond"/>
        <family val="1"/>
      </rPr>
      <t>2</t>
    </r>
    <r>
      <rPr>
        <sz val="10"/>
        <color theme="1"/>
        <rFont val="Garamond"/>
        <family val="1"/>
      </rPr>
      <t>/million km</t>
    </r>
  </si>
  <si>
    <t>no. of points of sale/municipalities served</t>
  </si>
  <si>
    <t>no. of points of sale/million residents</t>
  </si>
  <si>
    <t>no. of points of sale/millions of residents</t>
  </si>
  <si>
    <r>
      <t>accidents without liability</t>
    </r>
    <r>
      <rPr>
        <vertAlign val="superscript"/>
        <sz val="10"/>
        <color theme="1"/>
        <rFont val="Garamond"/>
        <family val="1"/>
      </rPr>
      <t>1</t>
    </r>
    <r>
      <rPr>
        <sz val="10"/>
        <color theme="1"/>
        <rFont val="Garamond"/>
        <family val="1"/>
      </rPr>
      <t>/million km</t>
    </r>
  </si>
  <si>
    <t>i</t>
  </si>
  <si>
    <t xml:space="preserve"> % of total vehicles</t>
  </si>
  <si>
    <t>% stops/total</t>
  </si>
  <si>
    <t xml:space="preserve"> % of total vehicles </t>
  </si>
  <si>
    <t>no. of accidents */km travelled</t>
  </si>
  <si>
    <t>no. of accidents*/journeys travelled</t>
  </si>
  <si>
    <t>% of satisfied people</t>
  </si>
  <si>
    <t>% satisfied customers</t>
  </si>
  <si>
    <t>€ M</t>
  </si>
  <si>
    <t>euro</t>
  </si>
  <si>
    <t>t</t>
  </si>
  <si>
    <t>GWh</t>
  </si>
  <si>
    <t>thousands of litres</t>
  </si>
  <si>
    <r>
      <t>thousands of Sm</t>
    </r>
    <r>
      <rPr>
        <b/>
        <vertAlign val="superscript"/>
        <sz val="10"/>
        <rFont val="Garamond"/>
        <family val="1"/>
      </rPr>
      <t>3</t>
    </r>
  </si>
  <si>
    <r>
      <t>thousands of Sm</t>
    </r>
    <r>
      <rPr>
        <vertAlign val="superscript"/>
        <sz val="10"/>
        <rFont val="Garamond"/>
        <family val="1"/>
      </rPr>
      <t>3</t>
    </r>
  </si>
  <si>
    <t>mln kcal</t>
  </si>
  <si>
    <t>(kJ/UT)</t>
  </si>
  <si>
    <t>kJ/pkm</t>
  </si>
  <si>
    <t>kJ/tkm</t>
  </si>
  <si>
    <t>mega-litres</t>
  </si>
  <si>
    <t>mega-litre</t>
  </si>
  <si>
    <r>
      <t>tCO</t>
    </r>
    <r>
      <rPr>
        <b/>
        <vertAlign val="subscript"/>
        <sz val="10"/>
        <rFont val="Garamond"/>
        <family val="1"/>
      </rPr>
      <t>2</t>
    </r>
    <r>
      <rPr>
        <b/>
        <sz val="10"/>
        <rFont val="Garamond"/>
        <family val="1"/>
      </rPr>
      <t>eq</t>
    </r>
  </si>
  <si>
    <r>
      <t>tCO</t>
    </r>
    <r>
      <rPr>
        <vertAlign val="subscript"/>
        <sz val="10"/>
        <rFont val="Garamond"/>
        <family val="1"/>
      </rPr>
      <t>2</t>
    </r>
    <r>
      <rPr>
        <sz val="10"/>
        <rFont val="Garamond"/>
        <family val="1"/>
      </rPr>
      <t>eq</t>
    </r>
  </si>
  <si>
    <r>
      <t>tCO</t>
    </r>
    <r>
      <rPr>
        <b/>
        <vertAlign val="subscript"/>
        <sz val="10"/>
        <rFont val="Garamond"/>
        <family val="1"/>
      </rPr>
      <t>2</t>
    </r>
  </si>
  <si>
    <r>
      <t>(gCO</t>
    </r>
    <r>
      <rPr>
        <b/>
        <vertAlign val="subscript"/>
        <sz val="10"/>
        <rFont val="Garamond"/>
        <family val="1"/>
      </rPr>
      <t xml:space="preserve">2 </t>
    </r>
    <r>
      <rPr>
        <b/>
        <sz val="10"/>
        <rFont val="Garamond"/>
        <family val="1"/>
      </rPr>
      <t>eq/UT</t>
    </r>
    <r>
      <rPr>
        <b/>
        <vertAlign val="subscript"/>
        <sz val="10"/>
        <rFont val="Garamond"/>
        <family val="1"/>
      </rPr>
      <t>t</t>
    </r>
    <r>
      <rPr>
        <b/>
        <sz val="10"/>
        <rFont val="Garamond"/>
        <family val="1"/>
      </rPr>
      <t>)</t>
    </r>
  </si>
  <si>
    <r>
      <t>gCO</t>
    </r>
    <r>
      <rPr>
        <vertAlign val="subscript"/>
        <sz val="10"/>
        <rFont val="Garamond"/>
        <family val="1"/>
      </rPr>
      <t>2</t>
    </r>
    <r>
      <rPr>
        <sz val="10"/>
        <rFont val="Garamond"/>
        <family val="1"/>
      </rPr>
      <t xml:space="preserve"> eq/pkm</t>
    </r>
  </si>
  <si>
    <r>
      <t>gCO</t>
    </r>
    <r>
      <rPr>
        <vertAlign val="subscript"/>
        <sz val="10"/>
        <rFont val="Garamond"/>
        <family val="1"/>
      </rPr>
      <t xml:space="preserve">2 </t>
    </r>
    <r>
      <rPr>
        <sz val="10"/>
        <rFont val="Garamond"/>
        <family val="1"/>
      </rPr>
      <t>eq/tkm</t>
    </r>
  </si>
  <si>
    <t>gCO2 eq/pkm</t>
  </si>
  <si>
    <r>
      <t>€/tCO</t>
    </r>
    <r>
      <rPr>
        <vertAlign val="subscript"/>
        <sz val="10"/>
        <rFont val="Garamond"/>
        <family val="1"/>
      </rPr>
      <t>2</t>
    </r>
  </si>
  <si>
    <t>€'million</t>
  </si>
  <si>
    <r>
      <t>tCO</t>
    </r>
    <r>
      <rPr>
        <vertAlign val="subscript"/>
        <sz val="10"/>
        <rFont val="Garamond"/>
        <family val="1"/>
      </rPr>
      <t>2</t>
    </r>
  </si>
  <si>
    <t>km</t>
  </si>
  <si>
    <t>i.</t>
  </si>
  <si>
    <t>man-days</t>
  </si>
  <si>
    <t>number of days</t>
  </si>
  <si>
    <t>Turnover</t>
  </si>
  <si>
    <t>Value in million Euro</t>
  </si>
  <si>
    <t>Operating expenses</t>
  </si>
  <si>
    <t>Capital expenses</t>
  </si>
  <si>
    <t>2022 target</t>
  </si>
  <si>
    <t>Do not exceed the national reference values (NRV) assigned to Italy in respect to the “company as a whole” railway risk category</t>
  </si>
  <si>
    <t>Implementation</t>
  </si>
  <si>
    <t>do not exceed the average value of the three years considered</t>
  </si>
  <si>
    <t>at least 120</t>
  </si>
  <si>
    <t>Standard</t>
  </si>
  <si>
    <t>≤ 48 in 80% of cases</t>
  </si>
  <si>
    <t>≤ 30 in 80% of cases</t>
  </si>
  <si>
    <t xml:space="preserve">&lt; 60 </t>
  </si>
  <si>
    <t xml:space="preserve">&lt; 15 </t>
  </si>
  <si>
    <t>&lt; 10</t>
  </si>
  <si>
    <t>≥ 750</t>
  </si>
  <si>
    <t>2022 Actual</t>
  </si>
  <si>
    <t>86.2</t>
  </si>
  <si>
    <t>92.2</t>
  </si>
  <si>
    <t>97.05</t>
  </si>
  <si>
    <t>97.5</t>
  </si>
  <si>
    <t>1 for every 113,509 km travelled</t>
  </si>
  <si>
    <t>1 for every 74,723 km</t>
  </si>
  <si>
    <t>1 for every 8,996 journeys</t>
  </si>
  <si>
    <t>1 for every 99,215 km</t>
  </si>
  <si>
    <t>1 for every 3,879 journeys</t>
  </si>
  <si>
    <t>achieved</t>
  </si>
  <si>
    <t>96% of requests handled within the standard time limit</t>
  </si>
  <si>
    <t>93% of requests handled within the standard time limit</t>
  </si>
  <si>
    <t>121.08 days (&lt;60 days for 48% of provisions issued)</t>
  </si>
  <si>
    <r>
      <t>17.4 days</t>
    </r>
    <r>
      <rPr>
        <vertAlign val="superscript"/>
        <sz val="10"/>
        <color theme="1"/>
        <rFont val="Garamond"/>
        <family val="1"/>
      </rPr>
      <t>1</t>
    </r>
  </si>
  <si>
    <r>
      <t>16.4 days</t>
    </r>
    <r>
      <rPr>
        <vertAlign val="superscript"/>
        <sz val="10"/>
        <color theme="1"/>
        <rFont val="Garamond"/>
        <family val="1"/>
      </rPr>
      <t>2</t>
    </r>
  </si>
  <si>
    <t>2021 Actual</t>
  </si>
  <si>
    <t>1 for every 97,357 km travelled</t>
  </si>
  <si>
    <t>1 for every 42,702 km</t>
  </si>
  <si>
    <t>1 for every 4,974 journeys</t>
  </si>
  <si>
    <t>1 for every 70,360 km</t>
  </si>
  <si>
    <t>1 for every 2,908 journeys</t>
  </si>
  <si>
    <t>n.a.</t>
  </si>
  <si>
    <t>18.09</t>
  </si>
  <si>
    <t>0.77</t>
  </si>
  <si>
    <t>DNSH and minimum safeguards</t>
  </si>
  <si>
    <t>√</t>
  </si>
  <si>
    <t>85% of definitive responses within the standard time limit</t>
  </si>
  <si>
    <t>11.4 days</t>
  </si>
  <si>
    <t>9.6 days</t>
  </si>
  <si>
    <t>2020 Actual</t>
  </si>
  <si>
    <r>
      <t xml:space="preserve">2020 </t>
    </r>
    <r>
      <rPr>
        <b/>
        <vertAlign val="superscript"/>
        <sz val="10"/>
        <color rgb="FFDC002E"/>
        <rFont val="Garamond"/>
        <family val="1"/>
      </rPr>
      <t>1</t>
    </r>
  </si>
  <si>
    <r>
      <t xml:space="preserve">2020 </t>
    </r>
    <r>
      <rPr>
        <b/>
        <vertAlign val="superscript"/>
        <sz val="10"/>
        <color rgb="FFDC002E"/>
        <rFont val="Garamond"/>
        <family val="1"/>
      </rPr>
      <t>2</t>
    </r>
  </si>
  <si>
    <t>Transition Activities
(%)</t>
  </si>
  <si>
    <t/>
  </si>
  <si>
    <t>GRI</t>
  </si>
  <si>
    <t>2-29</t>
  </si>
  <si>
    <t>1 for every 107,764 km travelled</t>
  </si>
  <si>
    <t>1 for every 72,049 km</t>
  </si>
  <si>
    <t>1 for every 8,258 journeys</t>
  </si>
  <si>
    <t>1 for every 126,602 km</t>
  </si>
  <si>
    <t>1 for every 53,905 journeys</t>
  </si>
  <si>
    <t>201-1</t>
  </si>
  <si>
    <t>201-4</t>
  </si>
  <si>
    <t>203-1</t>
  </si>
  <si>
    <t>204-1</t>
  </si>
  <si>
    <t>205-2</t>
  </si>
  <si>
    <t>205-3</t>
  </si>
  <si>
    <t>207-4</t>
  </si>
  <si>
    <t>301-1</t>
  </si>
  <si>
    <t>301-2</t>
  </si>
  <si>
    <t>302-1</t>
  </si>
  <si>
    <t>302-2</t>
  </si>
  <si>
    <t>302-3</t>
  </si>
  <si>
    <t>303-3</t>
  </si>
  <si>
    <t>303-4</t>
  </si>
  <si>
    <t>303-5</t>
  </si>
  <si>
    <t>305-1</t>
  </si>
  <si>
    <t>305-2</t>
  </si>
  <si>
    <t>305-1
305-2</t>
  </si>
  <si>
    <t>305-3</t>
  </si>
  <si>
    <t>305-4</t>
  </si>
  <si>
    <t>305-7</t>
  </si>
  <si>
    <t>306-3-4-5</t>
  </si>
  <si>
    <t>306-2</t>
  </si>
  <si>
    <t>308-1</t>
  </si>
  <si>
    <t>2-7</t>
  </si>
  <si>
    <t>401-1</t>
  </si>
  <si>
    <t>403-4</t>
  </si>
  <si>
    <t>403-9</t>
  </si>
  <si>
    <t>404-1</t>
  </si>
  <si>
    <t>404-3</t>
  </si>
  <si>
    <t>405-1</t>
  </si>
  <si>
    <t>405-2</t>
  </si>
  <si>
    <t>414-1</t>
  </si>
  <si>
    <t>416-1
416-2</t>
  </si>
  <si>
    <t>419-1</t>
  </si>
  <si>
    <t>Enabling Activities
(%)</t>
  </si>
  <si>
    <t>Year 2022</t>
  </si>
  <si>
    <t>Share funded with bonds or debt securities
(%)</t>
  </si>
  <si>
    <t xml:space="preserve">                      </t>
  </si>
  <si>
    <t xml:space="preserve">          </t>
  </si>
  <si>
    <t>2022 actual</t>
  </si>
  <si>
    <t>2021 actual</t>
  </si>
  <si>
    <r>
      <rPr>
        <i/>
        <vertAlign val="superscript"/>
        <sz val="10"/>
        <color theme="1"/>
        <rFont val="Garamond"/>
        <family val="1"/>
      </rPr>
      <t>1</t>
    </r>
    <r>
      <rPr>
        <i/>
        <sz val="10"/>
        <color theme="1"/>
        <rFont val="Garamond"/>
        <family val="1"/>
      </rPr>
      <t xml:space="preserve"> Data monitored by the railway police (Polfer)</t>
    </r>
  </si>
  <si>
    <t>2020 actual</t>
  </si>
  <si>
    <t>454.0</t>
  </si>
  <si>
    <t>2022-2021 delta (p.p.)</t>
  </si>
  <si>
    <t>GRI 2 - Stakeholder engagement - Complaints management</t>
  </si>
  <si>
    <t>- Managers</t>
  </si>
  <si>
    <r>
      <t>Indirect CO2</t>
    </r>
    <r>
      <rPr>
        <b/>
        <vertAlign val="subscript"/>
        <sz val="10"/>
        <color rgb="FFDC002E"/>
        <rFont val="Garamond"/>
        <family val="1"/>
      </rPr>
      <t xml:space="preserve">eq </t>
    </r>
    <r>
      <rPr>
        <b/>
        <sz val="10"/>
        <color rgb="FFDC002E"/>
        <rFont val="Garamond"/>
        <family val="1"/>
      </rPr>
      <t xml:space="preserve">emissions from energy consumption - Scope 2 (location-based) </t>
    </r>
    <r>
      <rPr>
        <b/>
        <vertAlign val="superscript"/>
        <sz val="10"/>
        <color rgb="FFDC002E"/>
        <rFont val="Garamond"/>
        <family val="1"/>
      </rPr>
      <t>2 4</t>
    </r>
  </si>
  <si>
    <r>
      <t>Indirect CO2</t>
    </r>
    <r>
      <rPr>
        <b/>
        <vertAlign val="subscript"/>
        <sz val="10"/>
        <color rgb="FFDC002E"/>
        <rFont val="Garamond"/>
        <family val="1"/>
      </rPr>
      <t xml:space="preserve">eq </t>
    </r>
    <r>
      <rPr>
        <b/>
        <sz val="10"/>
        <color rgb="FFDC002E"/>
        <rFont val="Garamond"/>
        <family val="1"/>
      </rPr>
      <t xml:space="preserve">emissions from energy consumption - Scope 2 (market-based) </t>
    </r>
    <r>
      <rPr>
        <b/>
        <vertAlign val="superscript"/>
        <sz val="10"/>
        <color rgb="FFDC002E"/>
        <rFont val="Garamond"/>
        <family val="1"/>
      </rPr>
      <t>2 4</t>
    </r>
  </si>
  <si>
    <r>
      <t>Total direct and indirect CO2</t>
    </r>
    <r>
      <rPr>
        <b/>
        <vertAlign val="subscript"/>
        <sz val="10"/>
        <rFont val="Garamond"/>
        <family val="1"/>
      </rPr>
      <t xml:space="preserve">eq </t>
    </r>
    <r>
      <rPr>
        <b/>
        <sz val="10"/>
        <rFont val="Garamond"/>
        <family val="1"/>
      </rPr>
      <t>emissions - Scope 2 and Scope 1 (location-based)</t>
    </r>
  </si>
  <si>
    <r>
      <t>Total direct and indirect CO2</t>
    </r>
    <r>
      <rPr>
        <b/>
        <vertAlign val="subscript"/>
        <sz val="10"/>
        <rFont val="Garamond"/>
        <family val="1"/>
      </rPr>
      <t xml:space="preserve">eq </t>
    </r>
    <r>
      <rPr>
        <b/>
        <sz val="10"/>
        <rFont val="Garamond"/>
        <family val="1"/>
      </rPr>
      <t>emissions - Scope 1 and Scope 2 (market-based)</t>
    </r>
  </si>
  <si>
    <r>
      <t>- Total indirect CH</t>
    </r>
    <r>
      <rPr>
        <vertAlign val="subscript"/>
        <sz val="10"/>
        <rFont val="Garamond"/>
        <family val="1"/>
      </rPr>
      <t>4</t>
    </r>
    <r>
      <rPr>
        <sz val="10"/>
        <rFont val="Garamond"/>
        <family val="1"/>
      </rPr>
      <t xml:space="preserve"> emissions - Scope 2 (market-based)</t>
    </r>
  </si>
  <si>
    <r>
      <t>Direct CO2eq emissions - Scope</t>
    </r>
    <r>
      <rPr>
        <b/>
        <vertAlign val="subscript"/>
        <sz val="10"/>
        <color rgb="FFDC002E"/>
        <rFont val="Garamond"/>
        <family val="1"/>
      </rPr>
      <t xml:space="preserve"> </t>
    </r>
    <r>
      <rPr>
        <b/>
        <sz val="10"/>
        <color rgb="FFDC002E"/>
        <rFont val="Garamond"/>
        <family val="1"/>
      </rPr>
      <t xml:space="preserve">1 </t>
    </r>
    <r>
      <rPr>
        <b/>
        <vertAlign val="superscript"/>
        <sz val="10"/>
        <color rgb="FFDC002E"/>
        <rFont val="Garamond"/>
        <family val="1"/>
      </rPr>
      <t>2 3 4</t>
    </r>
  </si>
  <si>
    <t xml:space="preserve">  Indirect CO2eq emissions - Scope 3 (significant categories - GHG Protocol)</t>
  </si>
  <si>
    <r>
      <t xml:space="preserve">Out of Scope Emissions </t>
    </r>
    <r>
      <rPr>
        <b/>
        <vertAlign val="superscript"/>
        <sz val="10"/>
        <color rgb="FFDC002E"/>
        <rFont val="Garamond"/>
        <family val="1"/>
      </rPr>
      <t>10</t>
    </r>
  </si>
  <si>
    <t>thousands tCO2eq</t>
  </si>
  <si>
    <r>
      <t>(gCO</t>
    </r>
    <r>
      <rPr>
        <vertAlign val="subscript"/>
        <sz val="10"/>
        <rFont val="Garamond"/>
        <family val="1"/>
      </rPr>
      <t xml:space="preserve">2 </t>
    </r>
    <r>
      <rPr>
        <sz val="10"/>
        <rFont val="Garamond"/>
        <family val="1"/>
      </rPr>
      <t>eq/thousands UT)</t>
    </r>
  </si>
  <si>
    <r>
      <t>(gCO</t>
    </r>
    <r>
      <rPr>
        <vertAlign val="subscript"/>
        <sz val="10"/>
        <rFont val="Garamond"/>
        <family val="1"/>
      </rPr>
      <t>2</t>
    </r>
    <r>
      <rPr>
        <sz val="10"/>
        <rFont val="Garamond"/>
        <family val="1"/>
      </rPr>
      <t xml:space="preserve"> eq/thousands UT)</t>
    </r>
  </si>
  <si>
    <r>
      <rPr>
        <i/>
        <vertAlign val="superscript"/>
        <sz val="10"/>
        <rFont val="Garamond"/>
        <family val="1"/>
      </rPr>
      <t>3</t>
    </r>
    <r>
      <rPr>
        <i/>
        <sz val="10"/>
        <rFont val="Garamond"/>
        <family val="1"/>
      </rPr>
      <t xml:space="preserve"> Other immaterial emissions consisted of SF6, which is used as a dielectric in high voltage switches at the traction substations, and HFC, which is used as a cooling gas in the air conditioning systems. It is estimated that such emissions make up roughly 1% of the group's GHG emissions. </t>
    </r>
  </si>
  <si>
    <r>
      <t xml:space="preserve">Staff-leasing </t>
    </r>
    <r>
      <rPr>
        <vertAlign val="superscript"/>
        <sz val="10"/>
        <rFont val="Garamond"/>
        <family val="1"/>
      </rPr>
      <t>2</t>
    </r>
  </si>
  <si>
    <t>- North</t>
  </si>
  <si>
    <t>Managers</t>
  </si>
  <si>
    <t>Managers who have had a performance review</t>
  </si>
  <si>
    <t xml:space="preserve">Managers who have received an assessment of their potential  </t>
  </si>
  <si>
    <r>
      <t xml:space="preserve">2 </t>
    </r>
    <r>
      <rPr>
        <i/>
        <sz val="10"/>
        <rFont val="Garamond"/>
        <family val="1"/>
      </rPr>
      <t>Ratio of women's annual remuneration to men's annual remuneration.</t>
    </r>
  </si>
  <si>
    <r>
      <rPr>
        <i/>
        <vertAlign val="superscript"/>
        <sz val="10"/>
        <rFont val="Garamond"/>
        <family val="1"/>
      </rPr>
      <t>1</t>
    </r>
    <r>
      <rPr>
        <i/>
        <sz val="10"/>
        <rFont val="Garamond"/>
        <family val="1"/>
      </rPr>
      <t xml:space="preserve"> Death: any person who deceased immediately or within 30 days following the accident. Suicides, deaths for natural causes or criminal deaths are excluded.</t>
    </r>
  </si>
  <si>
    <r>
      <rPr>
        <i/>
        <vertAlign val="superscript"/>
        <sz val="10"/>
        <color theme="1"/>
        <rFont val="Garamond"/>
        <family val="1"/>
      </rPr>
      <t>2</t>
    </r>
    <r>
      <rPr>
        <i/>
        <sz val="10"/>
        <color theme="1"/>
        <rFont val="Garamond"/>
        <family val="1"/>
      </rPr>
      <t xml:space="preserve"> 2020 data are not reported as the format of gathering data changed during the year.</t>
    </r>
  </si>
  <si>
    <t>European taxonomy (EU Regulation 852/20)</t>
  </si>
  <si>
    <t>3.3 Manufacture of low carbon technologies for transport</t>
  </si>
  <si>
    <t>6.6 Freight transport services by road</t>
  </si>
  <si>
    <r>
      <t>GRI 301 - Materials (work sites)</t>
    </r>
    <r>
      <rPr>
        <b/>
        <vertAlign val="superscript"/>
        <sz val="10"/>
        <color rgb="FF006666"/>
        <rFont val="Garamond"/>
        <family val="1"/>
      </rPr>
      <t>1</t>
    </r>
  </si>
  <si>
    <t>Recycled raw materials (work sites)</t>
  </si>
  <si>
    <t>- Energy consumption at work sites</t>
  </si>
  <si>
    <r>
      <t>CapEx KPI</t>
    </r>
    <r>
      <rPr>
        <b/>
        <vertAlign val="superscript"/>
        <sz val="10"/>
        <color rgb="FFDC002E"/>
        <rFont val="Garamond"/>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</si>
</sst>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1" formatCode="_-* #,##0_-;\-* #,##0_-;_-* &quot;-&quot;_-;_-@_-"/>
    <numFmt numFmtId="44" formatCode="_-* #,##0.00\ &quot;€&quot;_-;\-* #,##0.00\ &quot;€&quot;_-;_-* &quot;-&quot;??\ &quot;€&quot;_-;_-@_-"/>
    <numFmt numFmtId="43" formatCode="_-* #,##0.00_-;\-* #,##0.00_-;_-* &quot;-&quot;??_-;_-@_-"/>
    <numFmt numFmtId="164" formatCode="_-* #,##0.00\ _€_-;\-* #,##0.00\ _€_-;_-* &quot;-&quot;??\ _€_-;_-@_-"/>
    <numFmt numFmtId="165" formatCode="&quot;€&quot;\ #,##0;[Red]\-&quot;€&quot;\ #,##0"/>
    <numFmt numFmtId="166" formatCode="_-&quot;€&quot;\ * #,##0.00_-;\-&quot;€&quot;\ * #,##0.00_-;_-&quot;€&quot;\ * &quot;-&quot;??_-;_-@_-"/>
    <numFmt numFmtId="167" formatCode="_-* #,##0.00_-;\-* #,##0.00_-;_-* \-??_-;_-@_-"/>
    <numFmt numFmtId="168" formatCode="#,##0_ ;\-#,##0\ "/>
    <numFmt numFmtId="169" formatCode="0.0%"/>
    <numFmt numFmtId="170" formatCode="_-* #,##0_-;\-* #,##0_-;_-* &quot;-&quot;??_-;_-@_-"/>
    <numFmt numFmtId="171" formatCode="#,##0.0_ ;\-#,##0.0\ "/>
    <numFmt numFmtId="172" formatCode="#,##0_ ;\(#,##0\)\ "/>
    <numFmt numFmtId="173" formatCode="#,##0.0"/>
    <numFmt numFmtId="174" formatCode="0.0"/>
    <numFmt numFmtId="175" formatCode="0.000"/>
    <numFmt numFmtId="176" formatCode="#,##0_ ;[Red]\-#,##0\ "/>
    <numFmt numFmtId="177" formatCode="#,##0.00_ ;\-#,##0.00\ "/>
    <numFmt numFmtId="178" formatCode="#,###"/>
    <numFmt numFmtId="179" formatCode="#,##0.000000_ ;\-#,##0.000000\ "/>
    <numFmt numFmtId="180" formatCode="_-* #,##0.0_-;\-* #,##0.0_-;_-* &quot;-&quot;??_-;_-@_-"/>
    <numFmt numFmtId="181" formatCode="_-[$€-2]* #,##0.00_-;\-[$€-2]* #,##0.00_-;_-[$€-2]* &quot;-&quot;??_-"/>
    <numFmt numFmtId="182" formatCode="[&gt;0.5]#,##0;[&lt;-0.5]\-#,##0;\-"/>
    <numFmt numFmtId="183" formatCode="_-* #,##0\ _F_-;\-* #,##0\ _F_-;_-* &quot;-&quot;\ _F_-;_-@_-"/>
    <numFmt numFmtId="184" formatCode="_-* #,##0.00\ _F_-;\-* #,##0.00\ _F_-;_-* &quot;-&quot;??\ _F_-;_-@_-"/>
    <numFmt numFmtId="185" formatCode="_-* #,##0\ &quot;F&quot;_-;\-* #,##0\ &quot;F&quot;_-;_-* &quot;-&quot;\ &quot;F&quot;_-;_-@_-"/>
    <numFmt numFmtId="186" formatCode="_-* #,##0.00\ &quot;F&quot;_-;\-* #,##0.00\ &quot;F&quot;_-;_-* &quot;-&quot;??\ &quot;F&quot;_-;_-@_-"/>
    <numFmt numFmtId="187" formatCode="###.0"/>
    <numFmt numFmtId="188" formatCode="##.0"/>
    <numFmt numFmtId="189" formatCode="#,###,##0"/>
    <numFmt numFmtId="190" formatCode="_-&quot;öS&quot;\ * #,##0_-;\-&quot;öS&quot;\ * #,##0_-;_-&quot;öS&quot;\ * &quot;-&quot;_-;_-@_-"/>
    <numFmt numFmtId="191" formatCode="_-&quot;öS&quot;\ * #,##0.00_-;\-&quot;öS&quot;\ * #,##0.00_-;_-&quot;öS&quot;\ * &quot;-&quot;??_-;_-@_-"/>
    <numFmt numFmtId="192" formatCode="#,##0.0000"/>
    <numFmt numFmtId="193" formatCode="0.000000"/>
  </numFmts>
  <fonts count="155"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1"/>
      <name val="Calibri"/>
      <family val="2"/>
    </font>
    <font>
      <b/>
      <sz val="10"/>
      <color rgb="FFDC002E"/>
      <name val="Garamond"/>
      <family val="1"/>
    </font>
    <font>
      <sz val="10"/>
      <color theme="1"/>
      <name val="Garamond"/>
      <family val="1"/>
    </font>
    <font>
      <b/>
      <sz val="10"/>
      <color theme="1" tint="0.34998626667073579"/>
      <name val="Garamond"/>
      <family val="1"/>
    </font>
    <font>
      <b/>
      <sz val="10"/>
      <name val="Garamond"/>
      <family val="1"/>
    </font>
    <font>
      <b/>
      <sz val="10"/>
      <color rgb="FFFF0000"/>
      <name val="Garamond"/>
      <family val="1"/>
    </font>
    <font>
      <b/>
      <sz val="10"/>
      <color rgb="FF006666"/>
      <name val="Garamond"/>
      <family val="1"/>
    </font>
    <font>
      <vertAlign val="superscript"/>
      <sz val="10"/>
      <color theme="1"/>
      <name val="Garamond"/>
      <family val="1"/>
    </font>
    <font>
      <sz val="10"/>
      <color rgb="FF000000"/>
      <name val="Garamond"/>
      <family val="1"/>
    </font>
    <font>
      <b/>
      <vertAlign val="superscript"/>
      <sz val="10"/>
      <color rgb="FFDC002E"/>
      <name val="Garamond"/>
      <family val="1"/>
    </font>
    <font>
      <sz val="10"/>
      <color rgb="FFDC002E"/>
      <name val="Garamond"/>
      <family val="1"/>
    </font>
    <font>
      <b/>
      <sz val="10"/>
      <color rgb="FF002060"/>
      <name val="Garamond"/>
      <family val="1"/>
    </font>
    <font>
      <sz val="10"/>
      <color indexed="8"/>
      <name val="Garamond"/>
      <family val="1"/>
    </font>
    <font>
      <sz val="10"/>
      <color theme="3"/>
      <name val="Garamond"/>
      <family val="1"/>
    </font>
    <font>
      <b/>
      <sz val="10"/>
      <color indexed="8"/>
      <name val="Garamond"/>
      <family val="1"/>
    </font>
    <font>
      <b/>
      <sz val="10"/>
      <color rgb="FFDE0010"/>
      <name val="Garamond"/>
      <family val="1"/>
    </font>
    <font>
      <sz val="10"/>
      <color theme="1" tint="0.34998626667073579"/>
      <name val="Garamond"/>
      <family val="1"/>
    </font>
    <font>
      <sz val="10"/>
      <name val="Garamond"/>
      <family val="1"/>
    </font>
    <font>
      <b/>
      <vertAlign val="superscript"/>
      <sz val="10"/>
      <color rgb="FF006666"/>
      <name val="Garamond"/>
      <family val="1"/>
    </font>
    <font>
      <b/>
      <vertAlign val="subscript"/>
      <sz val="10"/>
      <color rgb="FFDC002E"/>
      <name val="Garamond"/>
      <family val="1"/>
    </font>
    <font>
      <b/>
      <sz val="10"/>
      <color theme="1"/>
      <name val="Garamond"/>
      <family val="1"/>
    </font>
    <font>
      <b/>
      <vertAlign val="superscript"/>
      <sz val="10"/>
      <name val="Garamond"/>
      <family val="1"/>
    </font>
    <font>
      <vertAlign val="superscript"/>
      <sz val="10"/>
      <name val="Garamond"/>
      <family val="1"/>
    </font>
    <font>
      <b/>
      <sz val="10"/>
      <color rgb="FF000000"/>
      <name val="Garamond"/>
      <family val="1"/>
    </font>
    <font>
      <vertAlign val="subscript"/>
      <sz val="10"/>
      <name val="Garamond"/>
      <family val="1"/>
    </font>
    <font>
      <sz val="10"/>
      <color rgb="FF1F497D"/>
      <name val="Garamond"/>
      <family val="1"/>
    </font>
    <font>
      <i/>
      <sz val="10"/>
      <color theme="1"/>
      <name val="Garamond"/>
      <family val="1"/>
    </font>
    <font>
      <i/>
      <vertAlign val="superscript"/>
      <sz val="10"/>
      <color theme="1"/>
      <name val="Garamond"/>
      <family val="1"/>
    </font>
    <font>
      <i/>
      <sz val="10"/>
      <name val="Garamond"/>
      <family val="1"/>
    </font>
    <font>
      <i/>
      <vertAlign val="superscript"/>
      <sz val="10"/>
      <name val="Garamond"/>
      <family val="1"/>
    </font>
    <font>
      <b/>
      <vertAlign val="subscript"/>
      <sz val="10"/>
      <name val="Garamond"/>
      <family val="1"/>
    </font>
    <font>
      <i/>
      <vertAlign val="subscript"/>
      <sz val="10"/>
      <name val="Garamond"/>
      <family val="1"/>
    </font>
    <font>
      <b/>
      <i/>
      <sz val="10"/>
      <color indexed="8"/>
      <name val="Garamond"/>
      <family val="1"/>
    </font>
    <font>
      <b/>
      <i/>
      <sz val="10"/>
      <name val="Garamond"/>
      <family val="1"/>
    </font>
    <font>
      <i/>
      <vertAlign val="superscript"/>
      <sz val="10"/>
      <color rgb="FF000000"/>
      <name val="Garamond"/>
      <family val="1"/>
    </font>
    <font>
      <i/>
      <sz val="10"/>
      <color rgb="FF000000"/>
      <name val="Garamond"/>
      <family val="1"/>
    </font>
    <font>
      <sz val="11"/>
      <color rgb="FF3F3F76"/>
      <name val="Calibri"/>
      <family val="2"/>
      <scheme val="minor"/>
    </font>
    <font>
      <b/>
      <sz val="11"/>
      <color rgb="FF3F3F3F"/>
      <name val="Calibri"/>
      <family val="2"/>
      <scheme val="minor"/>
    </font>
    <font>
      <b/>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i/>
      <sz val="10"/>
      <name val="Arial"/>
      <family val="2"/>
    </font>
    <font>
      <sz val="10"/>
      <color rgb="FF000000"/>
      <name val="Arial"/>
      <family val="2"/>
    </font>
    <font>
      <sz val="14"/>
      <color theme="1"/>
      <name val="Calibri"/>
      <family val="2"/>
      <scheme val="minor"/>
    </font>
    <font>
      <sz val="14"/>
      <color theme="0"/>
      <name val="Calibri"/>
      <family val="2"/>
      <scheme val="minor"/>
    </font>
    <font>
      <b/>
      <sz val="14"/>
      <color rgb="FFFA7D00"/>
      <name val="Calibri"/>
      <family val="2"/>
      <scheme val="minor"/>
    </font>
    <font>
      <sz val="14"/>
      <color rgb="FFFA7D00"/>
      <name val="Calibri"/>
      <family val="2"/>
      <scheme val="minor"/>
    </font>
    <font>
      <b/>
      <sz val="14"/>
      <color theme="0"/>
      <name val="Calibri"/>
      <family val="2"/>
      <scheme val="minor"/>
    </font>
    <font>
      <u/>
      <sz val="10"/>
      <color indexed="12"/>
      <name val="Arial"/>
      <family val="2"/>
    </font>
    <font>
      <u/>
      <sz val="10"/>
      <color indexed="12"/>
      <name val="Arial"/>
      <family val="2"/>
      <charset val="1"/>
    </font>
    <font>
      <sz val="11"/>
      <color indexed="9"/>
      <name val="Calibri"/>
      <family val="2"/>
      <charset val="1"/>
    </font>
    <font>
      <sz val="14"/>
      <color rgb="FF3F3F76"/>
      <name val="Calibri"/>
      <family val="2"/>
      <scheme val="minor"/>
    </font>
    <font>
      <sz val="14"/>
      <color rgb="FF9C6500"/>
      <name val="Calibri"/>
      <family val="2"/>
      <scheme val="minor"/>
    </font>
    <font>
      <sz val="10"/>
      <name val="Arial"/>
      <family val="2"/>
      <charset val="1"/>
    </font>
    <font>
      <b/>
      <sz val="14"/>
      <color rgb="FF3F3F3F"/>
      <name val="Calibri"/>
      <family val="2"/>
      <scheme val="minor"/>
    </font>
    <font>
      <sz val="14"/>
      <color rgb="FFFF0000"/>
      <name val="Calibri"/>
      <family val="2"/>
      <scheme val="minor"/>
    </font>
    <font>
      <i/>
      <sz val="14"/>
      <color rgb="FF7F7F7F"/>
      <name val="Calibri"/>
      <family val="2"/>
      <scheme val="minor"/>
    </font>
    <font>
      <b/>
      <sz val="14"/>
      <color theme="1"/>
      <name val="Calibri"/>
      <family val="2"/>
      <scheme val="minor"/>
    </font>
    <font>
      <sz val="14"/>
      <color rgb="FF9C0006"/>
      <name val="Calibri"/>
      <family val="2"/>
      <scheme val="minor"/>
    </font>
    <font>
      <sz val="14"/>
      <color rgb="FF006100"/>
      <name val="Calibri"/>
      <family val="2"/>
      <scheme val="minor"/>
    </font>
    <font>
      <sz val="10"/>
      <color theme="1"/>
      <name val="Verdana"/>
      <family val="2"/>
    </font>
    <font>
      <sz val="9"/>
      <name val="Times New Roman"/>
      <family val="1"/>
    </font>
    <font>
      <b/>
      <sz val="12"/>
      <color indexed="8"/>
      <name val="Arial"/>
      <family val="2"/>
    </font>
    <font>
      <sz val="11"/>
      <color theme="1"/>
      <name val="Arial"/>
      <family val="2"/>
    </font>
    <font>
      <sz val="11"/>
      <color theme="1"/>
      <name val="Calibri"/>
      <family val="2"/>
    </font>
    <font>
      <sz val="10"/>
      <color theme="1"/>
      <name val="Arial"/>
      <family val="2"/>
    </font>
    <font>
      <u/>
      <sz val="11"/>
      <color theme="10"/>
      <name val="Calibri"/>
      <family val="2"/>
      <scheme val="minor"/>
    </font>
    <font>
      <sz val="8"/>
      <name val="Helv"/>
    </font>
    <font>
      <sz val="8"/>
      <name val="Arial"/>
      <family val="2"/>
    </font>
    <font>
      <sz val="12"/>
      <color indexed="52"/>
      <name val="Arial"/>
      <family val="2"/>
    </font>
    <font>
      <sz val="10"/>
      <name val="Arial Cyr"/>
      <charset val="204"/>
    </font>
    <font>
      <b/>
      <sz val="10"/>
      <color indexed="8"/>
      <name val="Arial"/>
      <family val="2"/>
    </font>
    <font>
      <b/>
      <sz val="9"/>
      <name val="Times New Roman"/>
      <family val="1"/>
    </font>
    <font>
      <b/>
      <sz val="12"/>
      <name val="Helv"/>
    </font>
    <font>
      <b/>
      <sz val="15"/>
      <color indexed="56"/>
      <name val="Arial"/>
      <family val="2"/>
    </font>
    <font>
      <i/>
      <sz val="12"/>
      <name val="Times New Roman"/>
      <family val="1"/>
    </font>
    <font>
      <b/>
      <sz val="13"/>
      <color indexed="56"/>
      <name val="Arial"/>
      <family val="2"/>
    </font>
    <font>
      <b/>
      <sz val="11"/>
      <color indexed="56"/>
      <name val="Arial"/>
      <family val="2"/>
    </font>
    <font>
      <sz val="12"/>
      <color indexed="20"/>
      <name val="Arial"/>
      <family val="2"/>
    </font>
    <font>
      <b/>
      <sz val="12"/>
      <color indexed="52"/>
      <name val="Arial"/>
      <family val="2"/>
    </font>
    <font>
      <sz val="12"/>
      <color indexed="10"/>
      <name val="Arial"/>
      <family val="2"/>
    </font>
    <font>
      <sz val="14"/>
      <name val="Arial"/>
      <family val="2"/>
    </font>
    <font>
      <b/>
      <sz val="10"/>
      <color indexed="18"/>
      <name val="Arial"/>
      <family val="2"/>
    </font>
    <font>
      <sz val="11"/>
      <color indexed="8"/>
      <name val="Arial"/>
      <family val="2"/>
    </font>
    <font>
      <sz val="10"/>
      <name val="Times New Roman"/>
      <family val="1"/>
    </font>
    <font>
      <sz val="12"/>
      <color indexed="17"/>
      <name val="Arial"/>
      <family val="2"/>
    </font>
    <font>
      <b/>
      <sz val="18"/>
      <color indexed="56"/>
      <name val="Cambria"/>
      <family val="2"/>
    </font>
    <font>
      <b/>
      <sz val="14"/>
      <name val="Helv"/>
    </font>
    <font>
      <sz val="12"/>
      <color indexed="9"/>
      <name val="Arial"/>
      <family val="2"/>
    </font>
    <font>
      <u/>
      <sz val="11"/>
      <color indexed="12"/>
      <name val="Calibri"/>
      <family val="2"/>
    </font>
    <font>
      <i/>
      <sz val="12"/>
      <color indexed="23"/>
      <name val="Arial"/>
      <family val="2"/>
    </font>
    <font>
      <b/>
      <sz val="12"/>
      <color indexed="9"/>
      <name val="Arial"/>
      <family val="2"/>
    </font>
    <font>
      <b/>
      <sz val="12"/>
      <color indexed="63"/>
      <name val="Arial"/>
      <family val="2"/>
    </font>
    <font>
      <b/>
      <sz val="12"/>
      <color indexed="12"/>
      <name val="Arial"/>
      <family val="2"/>
    </font>
    <font>
      <sz val="12"/>
      <color indexed="8"/>
      <name val="Arial"/>
      <family val="2"/>
    </font>
    <font>
      <sz val="12"/>
      <color indexed="60"/>
      <name val="Arial"/>
      <family val="2"/>
    </font>
    <font>
      <b/>
      <sz val="11"/>
      <color indexed="56"/>
      <name val="Calibri"/>
      <family val="2"/>
    </font>
    <font>
      <sz val="12"/>
      <color indexed="62"/>
      <name val="Arial"/>
      <family val="2"/>
    </font>
    <font>
      <sz val="11"/>
      <color indexed="62"/>
      <name val="Calibri"/>
      <family val="2"/>
    </font>
    <font>
      <u/>
      <sz val="11"/>
      <color theme="10"/>
      <name val="Calibri"/>
      <family val="2"/>
    </font>
    <font>
      <u/>
      <sz val="10"/>
      <color theme="10"/>
      <name val="Arial"/>
      <family val="2"/>
    </font>
    <font>
      <sz val="11"/>
      <color rgb="FF002060"/>
      <name val="Calibri"/>
      <family val="2"/>
      <scheme val="minor"/>
    </font>
    <font>
      <sz val="10"/>
      <color theme="9" tint="-0.499984740745262"/>
      <name val="Arial"/>
      <family val="2"/>
    </font>
    <font>
      <i/>
      <sz val="10"/>
      <color rgb="FFFF0000"/>
      <name val="Arial"/>
      <family val="2"/>
    </font>
    <font>
      <b/>
      <sz val="10"/>
      <color theme="0"/>
      <name val="Arial"/>
      <family val="2"/>
    </font>
    <font>
      <sz val="11"/>
      <color rgb="FF000000"/>
      <name val="Calibri"/>
      <family val="2"/>
    </font>
    <font>
      <sz val="12"/>
      <color theme="1"/>
      <name val="Calibri"/>
      <family val="2"/>
      <scheme val="minor"/>
    </font>
    <font>
      <b/>
      <sz val="12"/>
      <name val="Times New Roman"/>
      <family val="1"/>
    </font>
    <font>
      <sz val="9"/>
      <color indexed="8"/>
      <name val="Times New Roman"/>
      <family val="1"/>
    </font>
    <font>
      <b/>
      <sz val="12"/>
      <color indexed="8"/>
      <name val="Times New Roman"/>
      <family val="1"/>
    </font>
    <font>
      <sz val="12"/>
      <color indexed="8"/>
      <name val="Times New Roman"/>
      <family val="1"/>
    </font>
    <font>
      <u/>
      <sz val="10"/>
      <color indexed="12"/>
      <name val="Times New Roman"/>
      <family val="1"/>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5"/>
      <color indexed="56"/>
      <name val="Calibri"/>
      <family val="2"/>
    </font>
    <font>
      <b/>
      <sz val="13"/>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sz val="8"/>
      <name val="Helvetica"/>
      <family val="2"/>
    </font>
    <font>
      <b/>
      <sz val="10"/>
      <color theme="8"/>
      <name val="Calibri"/>
      <family val="2"/>
    </font>
  </fonts>
  <fills count="9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5"/>
        <bgColor indexed="61"/>
      </patternFill>
    </fill>
    <fill>
      <patternFill patternType="solid">
        <fgColor indexed="50"/>
        <bgColor indexed="55"/>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lightGray">
        <fgColor indexed="9"/>
      </patternFill>
    </fill>
    <fill>
      <patternFill patternType="gray0625">
        <fgColor indexed="9"/>
      </patternFill>
    </fill>
    <fill>
      <patternFill patternType="darkDown">
        <bgColor rgb="FFD9D9D9"/>
      </patternFill>
    </fill>
    <fill>
      <patternFill patternType="solid">
        <fgColor theme="7" tint="0.39997558519241921"/>
        <bgColor rgb="FF000000"/>
      </patternFill>
    </fill>
    <fill>
      <patternFill patternType="solid">
        <fgColor rgb="FFFFFF99"/>
        <bgColor indexed="64"/>
      </patternFill>
    </fill>
    <fill>
      <patternFill patternType="solid">
        <fgColor rgb="FF002060"/>
        <bgColor indexed="64"/>
      </patternFill>
    </fill>
    <fill>
      <patternFill patternType="solid">
        <fgColor theme="4" tint="0.79998168889431442"/>
        <bgColor rgb="FF000000"/>
      </patternFill>
    </fill>
    <fill>
      <patternFill patternType="solid">
        <fgColor indexed="2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theme="0" tint="-4.9989318521683403E-2"/>
        <bgColor indexed="64"/>
      </patternFill>
    </fill>
  </fills>
  <borders count="83">
    <border>
      <left/>
      <right/>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right/>
      <top/>
      <bottom style="thin">
        <color rgb="FF000000"/>
      </bottom>
      <diagonal/>
    </border>
    <border>
      <left/>
      <right/>
      <top style="hair">
        <color indexed="64"/>
      </top>
      <bottom style="thin">
        <color rgb="FF00000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FBFBF"/>
      </left>
      <right style="thin">
        <color rgb="FFBFBFBF"/>
      </right>
      <top style="thin">
        <color rgb="FFBFBFBF"/>
      </top>
      <bottom style="thin">
        <color rgb="FFBFBFBF"/>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rgb="FF053D5F"/>
      </left>
      <right style="thin">
        <color rgb="FF053D5F"/>
      </right>
      <top style="thin">
        <color rgb="FF053D5F"/>
      </top>
      <bottom style="thin">
        <color rgb="FF053D5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99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7" fontId="2" fillId="0" borderId="0" applyFill="0" applyBorder="0" applyAlignment="0" applyProtection="0"/>
    <xf numFmtId="0" fontId="3" fillId="0" borderId="0"/>
    <xf numFmtId="0" fontId="3" fillId="0" borderId="0"/>
    <xf numFmtId="0" fontId="2" fillId="0" borderId="0"/>
    <xf numFmtId="166" fontId="1" fillId="0" borderId="0" applyFont="0" applyFill="0" applyBorder="0" applyAlignment="0" applyProtection="0"/>
    <xf numFmtId="0" fontId="4"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48" fillId="0" borderId="0" applyFont="0" applyFill="0" applyBorder="0" applyAlignment="0" applyProtection="0"/>
    <xf numFmtId="0" fontId="3" fillId="0" borderId="0"/>
    <xf numFmtId="0" fontId="3" fillId="0" borderId="0"/>
    <xf numFmtId="0" fontId="1" fillId="0" borderId="0"/>
    <xf numFmtId="0" fontId="49" fillId="0" borderId="0"/>
    <xf numFmtId="9" fontId="49" fillId="0" borderId="0" applyFont="0" applyFill="0" applyBorder="0" applyAlignment="0" applyProtection="0"/>
    <xf numFmtId="0" fontId="49"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50" fillId="13" borderId="0" applyNumberFormat="0" applyBorder="0" applyAlignment="0" applyProtection="0"/>
    <xf numFmtId="0" fontId="50" fillId="17" borderId="0" applyNumberFormat="0" applyBorder="0" applyAlignment="0" applyProtection="0"/>
    <xf numFmtId="0" fontId="50" fillId="21" borderId="0" applyNumberFormat="0" applyBorder="0" applyAlignment="0" applyProtection="0"/>
    <xf numFmtId="0" fontId="50" fillId="25" borderId="0" applyNumberFormat="0" applyBorder="0" applyAlignment="0" applyProtection="0"/>
    <xf numFmtId="0" fontId="50" fillId="29" borderId="0" applyNumberFormat="0" applyBorder="0" applyAlignment="0" applyProtection="0"/>
    <xf numFmtId="0" fontId="50"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0" fillId="14" borderId="0" applyNumberFormat="0" applyBorder="0" applyAlignment="0" applyProtection="0"/>
    <xf numFmtId="0" fontId="50" fillId="18"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34" borderId="0" applyNumberFormat="0" applyBorder="0" applyAlignment="0" applyProtection="0"/>
    <xf numFmtId="0" fontId="46" fillId="15" borderId="0" applyNumberFormat="0" applyBorder="0" applyAlignment="0" applyProtection="0"/>
    <xf numFmtId="0" fontId="46" fillId="19" borderId="0" applyNumberFormat="0" applyBorder="0" applyAlignment="0" applyProtection="0"/>
    <xf numFmtId="0" fontId="46" fillId="23" borderId="0" applyNumberFormat="0" applyBorder="0" applyAlignment="0" applyProtection="0"/>
    <xf numFmtId="0" fontId="46" fillId="27" borderId="0" applyNumberFormat="0" applyBorder="0" applyAlignment="0" applyProtection="0"/>
    <xf numFmtId="0" fontId="46" fillId="31" borderId="0" applyNumberFormat="0" applyBorder="0" applyAlignment="0" applyProtection="0"/>
    <xf numFmtId="0" fontId="46" fillId="35" borderId="0" applyNumberFormat="0" applyBorder="0" applyAlignment="0" applyProtection="0"/>
    <xf numFmtId="0" fontId="51" fillId="15" borderId="0" applyNumberFormat="0" applyBorder="0" applyAlignment="0" applyProtection="0"/>
    <xf numFmtId="0" fontId="51" fillId="19" borderId="0" applyNumberFormat="0" applyBorder="0" applyAlignment="0" applyProtection="0"/>
    <xf numFmtId="0" fontId="51" fillId="23" borderId="0" applyNumberFormat="0" applyBorder="0" applyAlignment="0" applyProtection="0"/>
    <xf numFmtId="0" fontId="51" fillId="27"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2" fillId="9" borderId="13" applyNumberFormat="0" applyAlignment="0" applyProtection="0"/>
    <xf numFmtId="0" fontId="53" fillId="0" borderId="15" applyNumberFormat="0" applyFill="0" applyAlignment="0" applyProtection="0"/>
    <xf numFmtId="0" fontId="54" fillId="10" borderId="16" applyNumberFormat="0" applyAlignment="0" applyProtection="0"/>
    <xf numFmtId="0" fontId="55" fillId="0" borderId="0" applyNumberFormat="0" applyFill="0" applyBorder="0" applyAlignment="0" applyProtection="0">
      <alignment vertical="top"/>
      <protection locked="0"/>
    </xf>
    <xf numFmtId="0" fontId="56" fillId="0" borderId="0" applyNumberFormat="0" applyFill="0" applyBorder="0" applyAlignment="0" applyProtection="0"/>
    <xf numFmtId="0" fontId="55" fillId="0" borderId="0" applyNumberFormat="0" applyFill="0" applyBorder="0" applyAlignment="0" applyProtection="0">
      <alignment vertical="top"/>
      <protection locked="0"/>
    </xf>
    <xf numFmtId="0" fontId="51" fillId="12" borderId="0" applyNumberFormat="0" applyBorder="0" applyAlignment="0" applyProtection="0"/>
    <xf numFmtId="0" fontId="51" fillId="16" borderId="0" applyNumberFormat="0" applyBorder="0" applyAlignment="0" applyProtection="0"/>
    <xf numFmtId="0" fontId="51" fillId="20" borderId="0" applyNumberFormat="0" applyBorder="0" applyAlignment="0" applyProtection="0"/>
    <xf numFmtId="0" fontId="51" fillId="24" borderId="0" applyNumberFormat="0" applyBorder="0" applyAlignment="0" applyProtection="0"/>
    <xf numFmtId="0" fontId="51" fillId="28" borderId="0" applyNumberFormat="0" applyBorder="0" applyAlignment="0" applyProtection="0"/>
    <xf numFmtId="0" fontId="51" fillId="32"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8" fillId="8" borderId="13" applyNumberFormat="0" applyAlignment="0" applyProtection="0"/>
    <xf numFmtId="43" fontId="49" fillId="0" borderId="0" applyFont="0" applyFill="0" applyBorder="0" applyAlignment="0" applyProtection="0"/>
    <xf numFmtId="164" fontId="1" fillId="0" borderId="0" applyFont="0" applyFill="0" applyBorder="0" applyAlignment="0" applyProtection="0"/>
    <xf numFmtId="0" fontId="59" fillId="7" borderId="0" applyNumberFormat="0" applyBorder="0" applyAlignment="0" applyProtection="0"/>
    <xf numFmtId="0" fontId="3" fillId="0" borderId="0"/>
    <xf numFmtId="0" fontId="1" fillId="0" borderId="0"/>
    <xf numFmtId="0" fontId="60" fillId="0" borderId="0"/>
    <xf numFmtId="0" fontId="3" fillId="0" borderId="0"/>
    <xf numFmtId="0" fontId="3" fillId="0" borderId="0"/>
    <xf numFmtId="0" fontId="3" fillId="0" borderId="0"/>
    <xf numFmtId="0" fontId="3" fillId="0" borderId="0"/>
    <xf numFmtId="0" fontId="3" fillId="0" borderId="0"/>
    <xf numFmtId="0" fontId="1" fillId="11" borderId="17" applyNumberFormat="0" applyFont="0" applyAlignment="0" applyProtection="0"/>
    <xf numFmtId="0" fontId="50" fillId="11" borderId="17" applyNumberFormat="0" applyFont="0" applyAlignment="0" applyProtection="0"/>
    <xf numFmtId="0" fontId="61" fillId="9" borderId="14" applyNumberFormat="0" applyAlignment="0" applyProtection="0"/>
    <xf numFmtId="0" fontId="3" fillId="0" borderId="0"/>
    <xf numFmtId="0" fontId="62" fillId="0" borderId="0" applyNumberFormat="0" applyFill="0" applyBorder="0" applyAlignment="0" applyProtection="0"/>
    <xf numFmtId="0" fontId="63" fillId="0" borderId="0" applyNumberFormat="0" applyFill="0" applyBorder="0" applyAlignment="0" applyProtection="0"/>
    <xf numFmtId="0" fontId="64" fillId="0" borderId="18" applyNumberFormat="0" applyFill="0" applyAlignment="0" applyProtection="0"/>
    <xf numFmtId="0" fontId="65" fillId="6" borderId="0" applyNumberFormat="0" applyBorder="0" applyAlignment="0" applyProtection="0"/>
    <xf numFmtId="0" fontId="66" fillId="5" borderId="0" applyNumberFormat="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43" fontId="48" fillId="0" borderId="0" applyFont="0" applyFill="0" applyBorder="0" applyAlignment="0" applyProtection="0"/>
    <xf numFmtId="0" fontId="49" fillId="0" borderId="0"/>
    <xf numFmtId="43" fontId="49" fillId="0" borderId="0" applyFont="0" applyFill="0" applyBorder="0" applyAlignment="0" applyProtection="0"/>
    <xf numFmtId="0" fontId="3" fillId="0" borderId="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2"/>
    </xf>
    <xf numFmtId="0" fontId="4" fillId="0" borderId="0"/>
    <xf numFmtId="0" fontId="4" fillId="0" borderId="0"/>
    <xf numFmtId="0" fontId="71" fillId="0" borderId="0"/>
    <xf numFmtId="44" fontId="1" fillId="0" borderId="0" applyFont="0" applyFill="0" applyBorder="0" applyAlignment="0" applyProtection="0"/>
    <xf numFmtId="0" fontId="4" fillId="0" borderId="0"/>
    <xf numFmtId="0" fontId="72" fillId="0" borderId="0"/>
    <xf numFmtId="0" fontId="3" fillId="0" borderId="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3" borderId="0" applyNumberFormat="0" applyBorder="0" applyAlignment="0" applyProtection="0"/>
    <xf numFmtId="0" fontId="101" fillId="43" borderId="0" applyNumberFormat="0" applyBorder="0" applyAlignment="0" applyProtection="0"/>
    <xf numFmtId="0" fontId="101" fillId="43" borderId="0" applyNumberFormat="0" applyBorder="0" applyAlignment="0" applyProtection="0"/>
    <xf numFmtId="0" fontId="101" fillId="43" borderId="0" applyNumberFormat="0" applyBorder="0" applyAlignment="0" applyProtection="0"/>
    <xf numFmtId="0" fontId="101" fillId="40" borderId="0" applyNumberFormat="0" applyBorder="0" applyAlignment="0" applyProtection="0"/>
    <xf numFmtId="0" fontId="101" fillId="40" borderId="0" applyNumberFormat="0" applyBorder="0" applyAlignment="0" applyProtection="0"/>
    <xf numFmtId="0" fontId="101" fillId="40" borderId="0" applyNumberFormat="0" applyBorder="0" applyAlignment="0" applyProtection="0"/>
    <xf numFmtId="0" fontId="101" fillId="40"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7" borderId="0" applyNumberFormat="0" applyBorder="0" applyAlignment="0" applyProtection="0"/>
    <xf numFmtId="0" fontId="101" fillId="47" borderId="0" applyNumberFormat="0" applyBorder="0" applyAlignment="0" applyProtection="0"/>
    <xf numFmtId="0" fontId="101" fillId="47" borderId="0" applyNumberFormat="0" applyBorder="0" applyAlignment="0" applyProtection="0"/>
    <xf numFmtId="0" fontId="101" fillId="47"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77" fillId="0" borderId="0" applyNumberFormat="0" applyFont="0" applyFill="0" applyBorder="0" applyProtection="0">
      <alignment horizontal="left" vertical="center" indent="5"/>
    </xf>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5" borderId="0" applyNumberFormat="0" applyBorder="0" applyAlignment="0" applyProtection="0"/>
    <xf numFmtId="0" fontId="95" fillId="55" borderId="0" applyNumberFormat="0" applyBorder="0" applyAlignment="0" applyProtection="0"/>
    <xf numFmtId="0" fontId="95" fillId="55" borderId="0" applyNumberFormat="0" applyBorder="0" applyAlignment="0" applyProtection="0"/>
    <xf numFmtId="0" fontId="95" fillId="55"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4" borderId="0" applyNumberFormat="0" applyBorder="0" applyAlignment="0" applyProtection="0"/>
    <xf numFmtId="0" fontId="95" fillId="54" borderId="0" applyNumberFormat="0" applyBorder="0" applyAlignment="0" applyProtection="0"/>
    <xf numFmtId="0" fontId="95" fillId="54" borderId="0" applyNumberFormat="0" applyBorder="0" applyAlignment="0" applyProtection="0"/>
    <xf numFmtId="0" fontId="95" fillId="54"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4" fontId="68" fillId="41" borderId="19">
      <alignment horizontal="right" vertical="center"/>
    </xf>
    <xf numFmtId="0" fontId="85" fillId="43" borderId="0" applyNumberFormat="0" applyBorder="0" applyAlignment="0" applyProtection="0"/>
    <xf numFmtId="0" fontId="85" fillId="43" borderId="0" applyNumberFormat="0" applyBorder="0" applyAlignment="0" applyProtection="0"/>
    <xf numFmtId="0" fontId="85" fillId="43" borderId="0" applyNumberFormat="0" applyBorder="0" applyAlignment="0" applyProtection="0"/>
    <xf numFmtId="0" fontId="85" fillId="43" borderId="0" applyNumberFormat="0" applyBorder="0" applyAlignment="0" applyProtection="0"/>
    <xf numFmtId="4" fontId="79" fillId="0" borderId="20" applyFill="0" applyBorder="0" applyProtection="0">
      <alignment horizontal="right" vertical="center"/>
    </xf>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98" fillId="59" borderId="32" applyNumberFormat="0" applyAlignment="0" applyProtection="0"/>
    <xf numFmtId="0" fontId="98" fillId="59" borderId="32" applyNumberFormat="0" applyAlignment="0" applyProtection="0"/>
    <xf numFmtId="0" fontId="98" fillId="59" borderId="32" applyNumberFormat="0" applyAlignment="0" applyProtection="0"/>
    <xf numFmtId="0" fontId="98" fillId="59" borderId="3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3" fillId="49" borderId="0" applyNumberFormat="0" applyFont="0" applyBorder="0" applyAlignment="0"/>
    <xf numFmtId="41" fontId="3" fillId="0" borderId="0" applyFont="0" applyFill="0" applyBorder="0" applyAlignment="0" applyProtection="0">
      <alignment wrapText="1"/>
    </xf>
    <xf numFmtId="43" fontId="3" fillId="0" borderId="0" applyFont="0" applyFill="0" applyBorder="0" applyAlignment="0" applyProtection="0">
      <alignment wrapText="1"/>
    </xf>
    <xf numFmtId="181" fontId="3" fillId="0" borderId="0" applyFont="0" applyFill="0" applyBorder="0" applyAlignment="0" applyProtection="0"/>
    <xf numFmtId="181" fontId="3" fillId="0" borderId="0" applyFont="0" applyFill="0" applyBorder="0" applyAlignment="0" applyProtection="0"/>
    <xf numFmtId="0" fontId="97" fillId="0" borderId="0" applyNumberFormat="0" applyFill="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182" fontId="88" fillId="0" borderId="0">
      <alignment horizontal="left" vertical="center"/>
    </xf>
    <xf numFmtId="0" fontId="81" fillId="0" borderId="33" applyNumberFormat="0" applyFill="0" applyAlignment="0" applyProtection="0"/>
    <xf numFmtId="0" fontId="83" fillId="0" borderId="34" applyNumberFormat="0" applyFill="0" applyAlignment="0" applyProtection="0"/>
    <xf numFmtId="0" fontId="84" fillId="0" borderId="35" applyNumberFormat="0" applyFill="0" applyAlignment="0" applyProtection="0"/>
    <xf numFmtId="0" fontId="84" fillId="0" borderId="0" applyNumberFormat="0" applyFill="0" applyBorder="0" applyAlignment="0" applyProtection="0"/>
    <xf numFmtId="0" fontId="106"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73" fillId="0" borderId="0" applyNumberFormat="0" applyFill="0" applyBorder="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76" fillId="0" borderId="36" applyNumberFormat="0" applyFill="0" applyAlignment="0" applyProtection="0"/>
    <xf numFmtId="0" fontId="3" fillId="39" borderId="0" applyNumberFormat="0" applyFont="0" applyBorder="0" applyAlignment="0"/>
    <xf numFmtId="183"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0" fontId="102" fillId="49" borderId="0" applyNumberFormat="0" applyBorder="0" applyAlignment="0" applyProtection="0"/>
    <xf numFmtId="0" fontId="102" fillId="49" borderId="0" applyNumberFormat="0" applyBorder="0" applyAlignment="0" applyProtection="0"/>
    <xf numFmtId="0" fontId="102" fillId="49" borderId="0" applyNumberFormat="0" applyBorder="0" applyAlignment="0" applyProtection="0"/>
    <xf numFmtId="0" fontId="102" fillId="4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1" fillId="0" borderId="0"/>
    <xf numFmtId="0" fontId="1" fillId="0" borderId="0"/>
    <xf numFmtId="0" fontId="1" fillId="0" borderId="0"/>
    <xf numFmtId="0" fontId="1" fillId="0" borderId="0"/>
    <xf numFmtId="0" fontId="1" fillId="0" borderId="0"/>
    <xf numFmtId="0" fontId="109" fillId="63" borderId="21" applyNumberFormat="0" applyProtection="0">
      <alignment vertical="center"/>
    </xf>
    <xf numFmtId="0" fontId="3" fillId="0" borderId="0"/>
    <xf numFmtId="0" fontId="3" fillId="0" borderId="0"/>
    <xf numFmtId="0" fontId="1" fillId="0" borderId="0"/>
    <xf numFmtId="0" fontId="72" fillId="0" borderId="0"/>
    <xf numFmtId="0" fontId="72" fillId="0" borderId="0"/>
    <xf numFmtId="0" fontId="1" fillId="0" borderId="0"/>
    <xf numFmtId="0" fontId="70" fillId="0" borderId="0"/>
    <xf numFmtId="0" fontId="70" fillId="0" borderId="0"/>
    <xf numFmtId="0" fontId="70" fillId="0" borderId="0"/>
    <xf numFmtId="0" fontId="3" fillId="0" borderId="0"/>
    <xf numFmtId="0" fontId="70"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70" fillId="0" borderId="0"/>
    <xf numFmtId="0" fontId="70" fillId="0" borderId="0"/>
    <xf numFmtId="0" fontId="70" fillId="0" borderId="0"/>
    <xf numFmtId="0" fontId="3" fillId="0" borderId="0"/>
    <xf numFmtId="0" fontId="77" fillId="59" borderId="0" applyNumberFormat="0" applyFont="0" applyBorder="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2" fillId="0" borderId="0" applyFont="0" applyFill="0" applyBorder="0" applyAlignment="0" applyProtection="0"/>
    <xf numFmtId="9" fontId="3"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3" fontId="3" fillId="0" borderId="0" applyFont="0" applyFill="0" applyProtection="0"/>
    <xf numFmtId="9" fontId="70" fillId="0" borderId="0" applyFont="0" applyFill="0" applyBorder="0" applyAlignment="0" applyProtection="0"/>
    <xf numFmtId="182" fontId="91" fillId="0" borderId="0" applyFill="0" applyBorder="0" applyAlignment="0" applyProtection="0"/>
    <xf numFmtId="0" fontId="3" fillId="0" borderId="0"/>
    <xf numFmtId="0" fontId="3" fillId="0" borderId="0"/>
    <xf numFmtId="0" fontId="68" fillId="59" borderId="19"/>
    <xf numFmtId="0" fontId="68" fillId="59" borderId="19"/>
    <xf numFmtId="0" fontId="68" fillId="59" borderId="19"/>
    <xf numFmtId="0" fontId="82" fillId="0" borderId="0"/>
    <xf numFmtId="0" fontId="74" fillId="0" borderId="0">
      <alignment horizontal="right"/>
    </xf>
    <xf numFmtId="0" fontId="74" fillId="0" borderId="0">
      <alignment horizontal="left"/>
    </xf>
    <xf numFmtId="0" fontId="75" fillId="0" borderId="0"/>
    <xf numFmtId="0" fontId="108" fillId="62" borderId="41" applyBorder="0"/>
    <xf numFmtId="187" fontId="3" fillId="0" borderId="0" applyFont="0" applyFill="0" applyBorder="0" applyAlignment="0" applyProtection="0">
      <alignment horizontal="left"/>
    </xf>
    <xf numFmtId="187" fontId="3" fillId="0" borderId="0" applyFont="0" applyFill="0" applyBorder="0" applyAlignment="0" applyProtection="0">
      <alignment horizontal="left"/>
    </xf>
    <xf numFmtId="175" fontId="3" fillId="0" borderId="0" applyFont="0" applyFill="0" applyBorder="0" applyAlignment="0" applyProtection="0">
      <alignment horizontal="left"/>
    </xf>
    <xf numFmtId="175" fontId="3" fillId="0" borderId="0" applyFont="0" applyFill="0" applyBorder="0" applyAlignment="0" applyProtection="0">
      <alignment horizontal="left"/>
    </xf>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187" fontId="3" fillId="0" borderId="0" applyFont="0" applyFill="0" applyBorder="0" applyAlignment="0" applyProtection="0">
      <alignment horizontal="left"/>
    </xf>
    <xf numFmtId="187" fontId="3" fillId="0" borderId="0" applyFont="0" applyFill="0" applyBorder="0" applyAlignment="0" applyProtection="0">
      <alignment horizontal="left"/>
    </xf>
    <xf numFmtId="175" fontId="3" fillId="0" borderId="0" applyFont="0" applyFill="0" applyBorder="0" applyAlignment="0" applyProtection="0">
      <alignment horizontal="left"/>
    </xf>
    <xf numFmtId="175" fontId="3" fillId="0" borderId="0" applyFont="0" applyFill="0" applyBorder="0" applyAlignment="0" applyProtection="0">
      <alignment horizontal="left"/>
    </xf>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0" fontId="93" fillId="0" borderId="0" applyNumberFormat="0" applyFill="0" applyBorder="0" applyAlignment="0" applyProtection="0"/>
    <xf numFmtId="0" fontId="94" fillId="0" borderId="0">
      <alignment horizontal="left" vertical="top"/>
    </xf>
    <xf numFmtId="0" fontId="80" fillId="0" borderId="0">
      <alignment horizontal="left"/>
    </xf>
    <xf numFmtId="189" fontId="89" fillId="60" borderId="0" applyNumberFormat="0" applyBorder="0">
      <protection locked="0"/>
    </xf>
    <xf numFmtId="0" fontId="69" fillId="0" borderId="39" applyNumberFormat="0" applyFill="0" applyAlignment="0" applyProtection="0"/>
    <xf numFmtId="0" fontId="69" fillId="0" borderId="39" applyNumberFormat="0" applyFill="0" applyAlignment="0" applyProtection="0"/>
    <xf numFmtId="189" fontId="78" fillId="61" borderId="0" applyNumberFormat="0" applyBorder="0">
      <protection locked="0"/>
    </xf>
    <xf numFmtId="41" fontId="3" fillId="0" borderId="0" applyFont="0" applyFill="0" applyBorder="0" applyAlignment="0" applyProtection="0"/>
    <xf numFmtId="43" fontId="3" fillId="0" borderId="0" applyFont="0" applyFill="0" applyBorder="0" applyAlignment="0" applyProtection="0"/>
    <xf numFmtId="190" fontId="91" fillId="0" borderId="0" applyFont="0" applyFill="0" applyBorder="0" applyAlignment="0" applyProtection="0"/>
    <xf numFmtId="191" fontId="91" fillId="0" borderId="0" applyFont="0" applyFill="0" applyBorder="0" applyAlignment="0" applyProtection="0"/>
    <xf numFmtId="0" fontId="87" fillId="0" borderId="0" applyNumberFormat="0" applyFill="0" applyBorder="0" applyAlignment="0" applyProtection="0"/>
    <xf numFmtId="0" fontId="100" fillId="49" borderId="0">
      <alignment horizontal="left" vertical="center" indent="1"/>
    </xf>
    <xf numFmtId="43" fontId="72" fillId="0" borderId="0" applyFont="0" applyFill="0" applyBorder="0" applyAlignment="0" applyProtection="0"/>
    <xf numFmtId="0" fontId="110" fillId="0" borderId="0" applyNumberFormat="0" applyFill="0" applyBorder="0" applyAlignment="0" applyProtection="0"/>
    <xf numFmtId="0" fontId="9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3" fillId="64" borderId="13" applyNumberFormat="0" applyBorder="0" applyAlignment="0" applyProtection="0"/>
    <xf numFmtId="0" fontId="1" fillId="0" borderId="0"/>
    <xf numFmtId="0" fontId="111" fillId="65" borderId="42" applyNumberFormat="0" applyAlignment="0" applyProtection="0"/>
    <xf numFmtId="0" fontId="3" fillId="66" borderId="43" applyNumberFormat="0" applyProtection="0">
      <alignment vertical="center"/>
    </xf>
    <xf numFmtId="0" fontId="67" fillId="0" borderId="0"/>
    <xf numFmtId="43" fontId="67" fillId="0" borderId="0" applyFont="0" applyFill="0" applyBorder="0" applyAlignment="0" applyProtection="0"/>
    <xf numFmtId="0" fontId="112" fillId="0" borderId="0"/>
    <xf numFmtId="0" fontId="68" fillId="39" borderId="45">
      <alignment horizontal="left" vertical="center" wrapText="1" indent="2"/>
    </xf>
    <xf numFmtId="43" fontId="2" fillId="0" borderId="0" applyFont="0" applyFill="0" applyBorder="0" applyAlignment="0" applyProtection="0"/>
    <xf numFmtId="0" fontId="40" fillId="8" borderId="13" applyNumberFormat="0" applyAlignment="0" applyProtection="0"/>
    <xf numFmtId="0" fontId="114" fillId="0" borderId="0" applyNumberFormat="0" applyFill="0" applyBorder="0" applyAlignment="0" applyProtection="0"/>
    <xf numFmtId="0" fontId="115" fillId="0" borderId="0" applyNumberFormat="0">
      <alignment horizontal="right"/>
    </xf>
    <xf numFmtId="0" fontId="79" fillId="0" borderId="0" applyNumberFormat="0" applyFill="0" applyBorder="0" applyProtection="0">
      <alignment horizontal="left" vertical="center"/>
    </xf>
    <xf numFmtId="0" fontId="68" fillId="40" borderId="0" applyBorder="0">
      <alignment horizontal="right" vertical="center"/>
    </xf>
    <xf numFmtId="0" fontId="68" fillId="40" borderId="23">
      <alignment horizontal="right" vertical="center"/>
    </xf>
    <xf numFmtId="0" fontId="68" fillId="40" borderId="0" applyBorder="0">
      <alignment horizontal="right" vertical="center"/>
    </xf>
    <xf numFmtId="0" fontId="68" fillId="0" borderId="0" applyBorder="0">
      <alignment horizontal="right" vertical="center"/>
    </xf>
    <xf numFmtId="0" fontId="3" fillId="59" borderId="0" applyNumberFormat="0" applyFont="0" applyBorder="0" applyAlignment="0" applyProtection="0"/>
    <xf numFmtId="0" fontId="42" fillId="9" borderId="13" applyNumberFormat="0" applyAlignment="0" applyProtection="0"/>
    <xf numFmtId="0" fontId="68" fillId="0" borderId="19" applyNumberFormat="0" applyFill="0" applyAlignment="0" applyProtection="0"/>
    <xf numFmtId="0" fontId="115" fillId="0" borderId="44">
      <alignment horizontal="left" vertical="top" wrapText="1"/>
    </xf>
    <xf numFmtId="0" fontId="115" fillId="39" borderId="19">
      <alignment horizontal="right" vertical="center"/>
    </xf>
    <xf numFmtId="0" fontId="115" fillId="39" borderId="19">
      <alignment horizontal="right" vertical="center"/>
    </xf>
    <xf numFmtId="0" fontId="68" fillId="0" borderId="45">
      <alignment horizontal="left" vertical="center" wrapText="1" indent="2"/>
    </xf>
    <xf numFmtId="0" fontId="115" fillId="39" borderId="25">
      <alignment horizontal="right" vertical="center"/>
    </xf>
    <xf numFmtId="0" fontId="68" fillId="0" borderId="19">
      <alignment horizontal="right" vertical="center"/>
    </xf>
    <xf numFmtId="0" fontId="3" fillId="0" borderId="22"/>
    <xf numFmtId="0" fontId="117" fillId="40" borderId="19">
      <alignment horizontal="right" vertical="center"/>
    </xf>
    <xf numFmtId="0" fontId="115" fillId="40" borderId="19">
      <alignment horizontal="right" vertical="center"/>
    </xf>
    <xf numFmtId="4" fontId="3" fillId="0" borderId="0"/>
    <xf numFmtId="0" fontId="115" fillId="39" borderId="26">
      <alignment horizontal="right" vertical="center"/>
    </xf>
    <xf numFmtId="0" fontId="115" fillId="39" borderId="27">
      <alignment horizontal="right" vertical="center"/>
    </xf>
    <xf numFmtId="0" fontId="115" fillId="39" borderId="24">
      <alignment horizontal="right" vertical="center"/>
    </xf>
    <xf numFmtId="4" fontId="115" fillId="39" borderId="25">
      <alignment horizontal="right" vertical="center"/>
    </xf>
    <xf numFmtId="0" fontId="68" fillId="0" borderId="0"/>
    <xf numFmtId="0" fontId="68" fillId="41" borderId="0" applyBorder="0">
      <alignment horizontal="right" vertical="center"/>
    </xf>
    <xf numFmtId="0" fontId="3" fillId="0" borderId="0"/>
    <xf numFmtId="0" fontId="3" fillId="67" borderId="19"/>
    <xf numFmtId="4" fontId="3" fillId="0" borderId="0"/>
    <xf numFmtId="4" fontId="68" fillId="0" borderId="19" applyFill="0" applyBorder="0" applyProtection="0">
      <alignment horizontal="right" vertical="center"/>
    </xf>
    <xf numFmtId="0" fontId="118" fillId="0" borderId="0" applyNumberFormat="0" applyFill="0" applyBorder="0" applyAlignment="0" applyProtection="0"/>
    <xf numFmtId="0" fontId="68" fillId="0" borderId="0"/>
    <xf numFmtId="4" fontId="3" fillId="0" borderId="0"/>
    <xf numFmtId="4" fontId="3" fillId="0" borderId="0"/>
    <xf numFmtId="0" fontId="1" fillId="0" borderId="0"/>
    <xf numFmtId="0" fontId="68" fillId="59" borderId="19"/>
    <xf numFmtId="0" fontId="115" fillId="39" borderId="25">
      <alignment horizontal="right" vertical="center"/>
    </xf>
    <xf numFmtId="0" fontId="115" fillId="40" borderId="19">
      <alignment horizontal="right" vertical="center"/>
    </xf>
    <xf numFmtId="0" fontId="42" fillId="9" borderId="13" applyNumberFormat="0" applyAlignment="0" applyProtection="0"/>
    <xf numFmtId="0" fontId="43"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9" borderId="14" applyNumberFormat="0" applyAlignment="0" applyProtection="0"/>
    <xf numFmtId="0" fontId="115" fillId="39" borderId="24">
      <alignment horizontal="right" vertical="center"/>
    </xf>
    <xf numFmtId="0" fontId="46" fillId="27" borderId="0" applyNumberFormat="0" applyBorder="0" applyAlignment="0" applyProtection="0"/>
    <xf numFmtId="0" fontId="119" fillId="7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68" fillId="0" borderId="19" applyNumberFormat="0" applyFill="0" applyAlignment="0" applyProtection="0"/>
    <xf numFmtId="0" fontId="115" fillId="39" borderId="19">
      <alignment horizontal="right" vertical="center"/>
    </xf>
    <xf numFmtId="0" fontId="115" fillId="39" borderId="19">
      <alignment horizontal="right" vertical="center"/>
    </xf>
    <xf numFmtId="0" fontId="68" fillId="0" borderId="45">
      <alignment horizontal="left" vertical="center" wrapText="1" indent="2"/>
    </xf>
    <xf numFmtId="0" fontId="115" fillId="39" borderId="25">
      <alignment horizontal="right" vertical="center"/>
    </xf>
    <xf numFmtId="0" fontId="68" fillId="0" borderId="19">
      <alignment horizontal="right" vertical="center"/>
    </xf>
    <xf numFmtId="0" fontId="117" fillId="40" borderId="19">
      <alignment horizontal="right" vertical="center"/>
    </xf>
    <xf numFmtId="0" fontId="68" fillId="59" borderId="19"/>
    <xf numFmtId="0" fontId="47" fillId="0" borderId="0" applyNumberFormat="0" applyFill="0" applyBorder="0" applyAlignment="0" applyProtection="0"/>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44" fillId="0" borderId="0" applyNumberFormat="0" applyFill="0" applyBorder="0" applyAlignment="0" applyProtection="0"/>
    <xf numFmtId="0" fontId="119" fillId="72" borderId="0" applyNumberFormat="0" applyBorder="0" applyAlignment="0" applyProtection="0"/>
    <xf numFmtId="0" fontId="119" fillId="73" borderId="0" applyNumberFormat="0" applyBorder="0" applyAlignment="0" applyProtection="0"/>
    <xf numFmtId="0" fontId="3" fillId="0" borderId="0" applyNumberFormat="0" applyFont="0" applyFill="0" applyBorder="0" applyProtection="0">
      <alignment horizontal="left" vertical="center" indent="2"/>
    </xf>
    <xf numFmtId="0" fontId="3" fillId="0" borderId="0" applyNumberFormat="0" applyFont="0" applyFill="0" applyBorder="0" applyProtection="0">
      <alignment horizontal="left" vertical="center" indent="2"/>
    </xf>
    <xf numFmtId="49" fontId="68" fillId="0" borderId="19" applyNumberFormat="0" applyFont="0" applyFill="0" applyBorder="0" applyProtection="0">
      <alignment horizontal="left" vertical="center" indent="2"/>
    </xf>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5"/>
    </xf>
    <xf numFmtId="49" fontId="68" fillId="0" borderId="24" applyNumberFormat="0" applyFont="0" applyFill="0" applyBorder="0" applyProtection="0">
      <alignment horizontal="left" vertical="center" indent="5"/>
    </xf>
    <xf numFmtId="0" fontId="121" fillId="78" borderId="0" applyNumberFormat="0" applyBorder="0" applyAlignment="0" applyProtection="0"/>
    <xf numFmtId="0" fontId="121" fillId="75" borderId="0" applyNumberFormat="0" applyBorder="0" applyAlignment="0" applyProtection="0"/>
    <xf numFmtId="0" fontId="121" fillId="76"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1" borderId="0" applyNumberFormat="0" applyBorder="0" applyAlignment="0" applyProtection="0"/>
    <xf numFmtId="0" fontId="121" fillId="82" borderId="0" applyNumberFormat="0" applyBorder="0" applyAlignment="0" applyProtection="0"/>
    <xf numFmtId="0" fontId="121" fillId="83" borderId="0" applyNumberFormat="0" applyBorder="0" applyAlignment="0" applyProtection="0"/>
    <xf numFmtId="0" fontId="121" fillId="84"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5" borderId="0" applyNumberFormat="0" applyBorder="0" applyAlignment="0" applyProtection="0"/>
    <xf numFmtId="0" fontId="79" fillId="41" borderId="0" applyBorder="0" applyAlignment="0"/>
    <xf numFmtId="4" fontId="79" fillId="41" borderId="0" applyBorder="0" applyAlignment="0"/>
    <xf numFmtId="4" fontId="68" fillId="41" borderId="0" applyBorder="0">
      <alignment horizontal="right" vertical="center"/>
    </xf>
    <xf numFmtId="4" fontId="68" fillId="40" borderId="0" applyBorder="0">
      <alignment horizontal="right" vertical="center"/>
    </xf>
    <xf numFmtId="4" fontId="68" fillId="40" borderId="0" applyBorder="0">
      <alignment horizontal="right" vertical="center"/>
    </xf>
    <xf numFmtId="4" fontId="115" fillId="40" borderId="19">
      <alignment horizontal="right" vertical="center"/>
    </xf>
    <xf numFmtId="4" fontId="117" fillId="40" borderId="19">
      <alignment horizontal="right" vertical="center"/>
    </xf>
    <xf numFmtId="4" fontId="115" fillId="39" borderId="19">
      <alignment horizontal="right" vertical="center"/>
    </xf>
    <xf numFmtId="4" fontId="115" fillId="39" borderId="19">
      <alignment horizontal="right" vertical="center"/>
    </xf>
    <xf numFmtId="4" fontId="115" fillId="39" borderId="24">
      <alignment horizontal="right" vertical="center"/>
    </xf>
    <xf numFmtId="4" fontId="115" fillId="39" borderId="25">
      <alignment horizontal="right" vertical="center"/>
    </xf>
    <xf numFmtId="0" fontId="120" fillId="82" borderId="0" applyNumberFormat="0" applyBorder="0" applyAlignment="0" applyProtection="0"/>
    <xf numFmtId="0" fontId="120" fillId="83" borderId="0" applyNumberFormat="0" applyBorder="0" applyAlignment="0" applyProtection="0"/>
    <xf numFmtId="0" fontId="120" fillId="84"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5" borderId="0" applyNumberFormat="0" applyBorder="0" applyAlignment="0" applyProtection="0"/>
    <xf numFmtId="0" fontId="123" fillId="69" borderId="0" applyNumberFormat="0" applyBorder="0" applyAlignment="0" applyProtection="0"/>
    <xf numFmtId="0" fontId="125" fillId="86" borderId="28" applyNumberFormat="0" applyAlignment="0" applyProtection="0"/>
    <xf numFmtId="0" fontId="126" fillId="87" borderId="32" applyNumberFormat="0" applyAlignment="0" applyProtection="0"/>
    <xf numFmtId="43" fontId="2" fillId="0" borderId="0" applyFont="0" applyFill="0" applyBorder="0" applyAlignment="0" applyProtection="0"/>
    <xf numFmtId="184" fontId="127" fillId="0" borderId="0" applyFont="0" applyFill="0" applyBorder="0" applyAlignment="0" applyProtection="0"/>
    <xf numFmtId="0" fontId="68" fillId="40" borderId="24">
      <alignment horizontal="left" vertical="center"/>
    </xf>
    <xf numFmtId="0" fontId="130" fillId="0" borderId="0" applyNumberFormat="0" applyFill="0" applyBorder="0" applyAlignment="0" applyProtection="0"/>
    <xf numFmtId="0" fontId="131" fillId="70" borderId="0" applyNumberFormat="0" applyBorder="0" applyAlignment="0" applyProtection="0"/>
    <xf numFmtId="0" fontId="132" fillId="70" borderId="0" applyNumberFormat="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73" borderId="28" applyNumberFormat="0" applyAlignment="0" applyProtection="0"/>
    <xf numFmtId="4" fontId="68" fillId="0" borderId="0" applyBorder="0">
      <alignment horizontal="right" vertical="center"/>
    </xf>
    <xf numFmtId="0" fontId="68" fillId="0" borderId="40">
      <alignment horizontal="right" vertical="center"/>
    </xf>
    <xf numFmtId="4" fontId="68" fillId="0" borderId="19">
      <alignment horizontal="right" vertical="center"/>
    </xf>
    <xf numFmtId="1" fontId="116" fillId="40" borderId="0" applyBorder="0">
      <alignment horizontal="right" vertical="center"/>
    </xf>
    <xf numFmtId="0" fontId="137" fillId="0" borderId="36" applyNumberFormat="0" applyFill="0" applyAlignment="0" applyProtection="0"/>
    <xf numFmtId="0" fontId="138" fillId="88" borderId="0" applyNumberFormat="0" applyBorder="0" applyAlignment="0" applyProtection="0"/>
    <xf numFmtId="0" fontId="3" fillId="0" borderId="0"/>
    <xf numFmtId="0" fontId="3" fillId="0" borderId="0"/>
    <xf numFmtId="0" fontId="3" fillId="0" borderId="0"/>
    <xf numFmtId="0" fontId="127" fillId="0" borderId="0"/>
    <xf numFmtId="4" fontId="139" fillId="0" borderId="0"/>
    <xf numFmtId="0" fontId="3" fillId="0" borderId="0"/>
    <xf numFmtId="0" fontId="3" fillId="0" borderId="0"/>
    <xf numFmtId="0" fontId="3" fillId="0" borderId="0"/>
    <xf numFmtId="0" fontId="3" fillId="0" borderId="0"/>
    <xf numFmtId="0" fontId="1" fillId="0" borderId="0"/>
    <xf numFmtId="4" fontId="68" fillId="0" borderId="0" applyFill="0" applyBorder="0" applyProtection="0">
      <alignment horizontal="right" vertical="center"/>
    </xf>
    <xf numFmtId="4" fontId="68" fillId="0" borderId="0" applyFill="0" applyBorder="0" applyProtection="0">
      <alignment horizontal="right" vertical="center"/>
    </xf>
    <xf numFmtId="4" fontId="68" fillId="0" borderId="19" applyFill="0" applyBorder="0" applyProtection="0">
      <alignment horizontal="right" vertical="center"/>
    </xf>
    <xf numFmtId="0" fontId="79" fillId="0" borderId="0" applyNumberFormat="0" applyFill="0" applyBorder="0" applyProtection="0">
      <alignment horizontal="left" vertical="center"/>
    </xf>
    <xf numFmtId="49" fontId="79" fillId="0" borderId="19" applyNumberFormat="0" applyFill="0" applyBorder="0" applyProtection="0">
      <alignment horizontal="left" vertical="center"/>
    </xf>
    <xf numFmtId="0" fontId="3" fillId="59" borderId="0" applyNumberFormat="0" applyFont="0" applyBorder="0" applyAlignment="0" applyProtection="0"/>
    <xf numFmtId="4" fontId="3" fillId="59" borderId="0" applyNumberFormat="0" applyFont="0" applyBorder="0" applyAlignment="0" applyProtection="0"/>
    <xf numFmtId="4" fontId="3" fillId="59" borderId="0" applyNumberFormat="0" applyFont="0" applyBorder="0" applyAlignment="0" applyProtection="0"/>
    <xf numFmtId="0" fontId="3" fillId="59" borderId="0" applyNumberFormat="0" applyFont="0" applyBorder="0" applyAlignment="0" applyProtection="0"/>
    <xf numFmtId="0" fontId="3" fillId="59" borderId="0" applyNumberFormat="0" applyFont="0" applyBorder="0" applyAlignment="0" applyProtection="0"/>
    <xf numFmtId="0" fontId="127" fillId="36" borderId="0" applyNumberFormat="0" applyFont="0" applyBorder="0" applyAlignment="0" applyProtection="0"/>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192" fontId="68" fillId="90" borderId="19" applyNumberFormat="0" applyFont="0" applyBorder="0" applyAlignment="0" applyProtection="0">
      <alignment horizontal="right" vertical="center"/>
    </xf>
    <xf numFmtId="9" fontId="127" fillId="0" borderId="0" applyFont="0" applyFill="0" applyBorder="0" applyAlignment="0" applyProtection="0"/>
    <xf numFmtId="0" fontId="141" fillId="69" borderId="0" applyNumberFormat="0" applyBorder="0" applyAlignment="0" applyProtection="0"/>
    <xf numFmtId="4" fontId="68" fillId="59" borderId="19"/>
    <xf numFmtId="0" fontId="68" fillId="59" borderId="27"/>
    <xf numFmtId="0" fontId="142" fillId="0" borderId="0" applyNumberFormat="0" applyFill="0" applyBorder="0" applyAlignment="0" applyProtection="0"/>
    <xf numFmtId="0" fontId="143" fillId="0" borderId="39" applyNumberFormat="0" applyFill="0" applyAlignment="0" applyProtection="0"/>
    <xf numFmtId="0" fontId="93" fillId="0" borderId="0" applyNumberFormat="0" applyFill="0" applyBorder="0" applyAlignment="0" applyProtection="0"/>
    <xf numFmtId="0" fontId="144" fillId="0" borderId="33" applyNumberFormat="0" applyFill="0" applyAlignment="0" applyProtection="0"/>
    <xf numFmtId="0" fontId="145" fillId="0" borderId="34" applyNumberFormat="0" applyFill="0" applyAlignment="0" applyProtection="0"/>
    <xf numFmtId="0" fontId="103" fillId="0" borderId="35" applyNumberFormat="0" applyFill="0" applyAlignment="0" applyProtection="0"/>
    <xf numFmtId="0" fontId="103" fillId="0" borderId="0" applyNumberFormat="0" applyFill="0" applyBorder="0" applyAlignment="0" applyProtection="0"/>
    <xf numFmtId="0" fontId="146" fillId="0" borderId="36" applyNumberFormat="0" applyFill="0" applyAlignment="0" applyProtection="0"/>
    <xf numFmtId="0" fontId="148" fillId="0" borderId="0" applyNumberFormat="0" applyFill="0" applyBorder="0" applyAlignment="0" applyProtection="0"/>
    <xf numFmtId="0" fontId="149" fillId="87" borderId="32" applyNumberFormat="0" applyAlignment="0" applyProtection="0"/>
    <xf numFmtId="0" fontId="118" fillId="0" borderId="0" applyNumberFormat="0" applyFill="0" applyBorder="0" applyAlignment="0" applyProtection="0"/>
    <xf numFmtId="0" fontId="150" fillId="0" borderId="0" applyNumberFormat="0" applyFill="0" applyBorder="0" applyAlignment="0" applyProtection="0"/>
    <xf numFmtId="0" fontId="3" fillId="0" borderId="0" applyNumberFormat="0" applyFont="0" applyFill="0" applyBorder="0" applyProtection="0">
      <alignment horizontal="left" vertical="center"/>
    </xf>
    <xf numFmtId="0" fontId="68" fillId="40" borderId="0" applyBorder="0">
      <alignment horizontal="right" vertical="center"/>
    </xf>
    <xf numFmtId="0" fontId="68" fillId="40" borderId="0" applyBorder="0">
      <alignment horizontal="right" vertical="center"/>
    </xf>
    <xf numFmtId="0" fontId="68" fillId="0" borderId="0" applyBorder="0">
      <alignment horizontal="right" vertical="center"/>
    </xf>
    <xf numFmtId="4" fontId="3" fillId="0" borderId="0"/>
    <xf numFmtId="0" fontId="151" fillId="0" borderId="0"/>
    <xf numFmtId="0" fontId="3" fillId="59" borderId="0" applyNumberFormat="0" applyFont="0" applyBorder="0" applyAlignment="0" applyProtection="0"/>
    <xf numFmtId="0" fontId="118" fillId="0" borderId="0" applyNumberFormat="0" applyFill="0" applyBorder="0" applyAlignment="0" applyProtection="0"/>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119" fillId="71" borderId="0" applyNumberFormat="0" applyBorder="0" applyAlignment="0" applyProtection="0"/>
    <xf numFmtId="0" fontId="68" fillId="0" borderId="27">
      <alignment horizontal="right" vertical="center"/>
    </xf>
    <xf numFmtId="0" fontId="115" fillId="40" borderId="27">
      <alignment horizontal="right" vertical="center"/>
    </xf>
    <xf numFmtId="0" fontId="119" fillId="72" borderId="0" applyNumberFormat="0" applyBorder="0" applyAlignment="0" applyProtection="0"/>
    <xf numFmtId="0" fontId="119" fillId="73"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121" fillId="78" borderId="0" applyNumberFormat="0" applyBorder="0" applyAlignment="0" applyProtection="0"/>
    <xf numFmtId="0" fontId="121" fillId="75" borderId="0" applyNumberFormat="0" applyBorder="0" applyAlignment="0" applyProtection="0"/>
    <xf numFmtId="0" fontId="121" fillId="76"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1" borderId="0" applyNumberFormat="0" applyBorder="0" applyAlignment="0" applyProtection="0"/>
    <xf numFmtId="0" fontId="121" fillId="82" borderId="0" applyNumberFormat="0" applyBorder="0" applyAlignment="0" applyProtection="0"/>
    <xf numFmtId="0" fontId="121" fillId="83" borderId="0" applyNumberFormat="0" applyBorder="0" applyAlignment="0" applyProtection="0"/>
    <xf numFmtId="0" fontId="121" fillId="84"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5" borderId="0" applyNumberFormat="0" applyBorder="0" applyAlignment="0" applyProtection="0"/>
    <xf numFmtId="0" fontId="123" fillId="69" borderId="0" applyNumberFormat="0" applyBorder="0" applyAlignment="0" applyProtection="0"/>
    <xf numFmtId="0" fontId="125" fillId="86" borderId="28" applyNumberFormat="0" applyAlignment="0" applyProtection="0"/>
    <xf numFmtId="0" fontId="126" fillId="87" borderId="32" applyNumberFormat="0" applyAlignment="0" applyProtection="0"/>
    <xf numFmtId="0" fontId="130" fillId="0" borderId="0" applyNumberFormat="0" applyFill="0" applyBorder="0" applyAlignment="0" applyProtection="0"/>
    <xf numFmtId="0" fontId="131" fillId="70" borderId="0" applyNumberFormat="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73" borderId="28" applyNumberFormat="0" applyAlignment="0" applyProtection="0"/>
    <xf numFmtId="0" fontId="137" fillId="0" borderId="36" applyNumberFormat="0" applyFill="0" applyAlignment="0" applyProtection="0"/>
    <xf numFmtId="0" fontId="138" fillId="88" borderId="0" applyNumberFormat="0" applyBorder="0" applyAlignment="0" applyProtection="0"/>
    <xf numFmtId="0" fontId="3" fillId="0" borderId="0"/>
    <xf numFmtId="0" fontId="119" fillId="89" borderId="37" applyNumberFormat="0" applyFont="0" applyAlignment="0" applyProtection="0"/>
    <xf numFmtId="0" fontId="140" fillId="86" borderId="38" applyNumberFormat="0" applyAlignment="0" applyProtection="0"/>
    <xf numFmtId="0" fontId="142" fillId="0" borderId="0" applyNumberFormat="0" applyFill="0" applyBorder="0" applyAlignment="0" applyProtection="0"/>
    <xf numFmtId="0" fontId="143" fillId="0" borderId="39" applyNumberFormat="0" applyFill="0" applyAlignment="0" applyProtection="0"/>
    <xf numFmtId="0" fontId="148" fillId="0" borderId="0" applyNumberFormat="0" applyFill="0" applyBorder="0" applyAlignment="0" applyProtection="0"/>
    <xf numFmtId="0" fontId="152" fillId="0" borderId="0">
      <alignment horizontal="left" vertical="center" indent="1"/>
    </xf>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119" fillId="71" borderId="0" applyNumberFormat="0" applyBorder="0" applyAlignment="0" applyProtection="0"/>
    <xf numFmtId="0" fontId="119" fillId="72" borderId="0" applyNumberFormat="0" applyBorder="0" applyAlignment="0" applyProtection="0"/>
    <xf numFmtId="0" fontId="119" fillId="73"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121" fillId="78" borderId="0" applyNumberFormat="0" applyBorder="0" applyAlignment="0" applyProtection="0"/>
    <xf numFmtId="0" fontId="121" fillId="75" borderId="0" applyNumberFormat="0" applyBorder="0" applyAlignment="0" applyProtection="0"/>
    <xf numFmtId="0" fontId="121" fillId="76"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1" borderId="0" applyNumberFormat="0" applyBorder="0" applyAlignment="0" applyProtection="0"/>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15" fillId="39" borderId="30">
      <alignment horizontal="right" vertical="center"/>
    </xf>
    <xf numFmtId="4" fontId="115" fillId="39" borderId="30">
      <alignment horizontal="right" vertical="center"/>
    </xf>
    <xf numFmtId="0" fontId="115" fillId="39" borderId="31">
      <alignment horizontal="right" vertical="center"/>
    </xf>
    <xf numFmtId="4" fontId="115" fillId="39" borderId="31">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30">
      <alignment horizontal="left" vertical="center"/>
    </xf>
    <xf numFmtId="0" fontId="130" fillId="0" borderId="0" applyNumberFormat="0" applyFill="0" applyBorder="0" applyAlignment="0" applyProtection="0"/>
    <xf numFmtId="0" fontId="136" fillId="73" borderId="28" applyNumberFormat="0" applyAlignment="0" applyProtection="0"/>
    <xf numFmtId="0" fontId="68" fillId="0" borderId="29">
      <alignment horizontal="right" vertical="center"/>
    </xf>
    <xf numFmtId="4" fontId="68" fillId="0" borderId="29">
      <alignment horizontal="right" vertical="center"/>
    </xf>
    <xf numFmtId="0" fontId="1" fillId="0" borderId="0"/>
    <xf numFmtId="0" fontId="68" fillId="0" borderId="29" applyNumberFormat="0" applyFill="0" applyAlignment="0" applyProtection="0"/>
    <xf numFmtId="0" fontId="140" fillId="86" borderId="38" applyNumberFormat="0" applyAlignment="0" applyProtection="0"/>
    <xf numFmtId="192" fontId="68" fillId="90" borderId="29" applyNumberFormat="0" applyFont="0" applyBorder="0" applyAlignment="0" applyProtection="0">
      <alignment horizontal="right" vertical="center"/>
    </xf>
    <xf numFmtId="0" fontId="68" fillId="59" borderId="29"/>
    <xf numFmtId="4" fontId="68" fillId="59" borderId="29"/>
    <xf numFmtId="0" fontId="143" fillId="0" borderId="39" applyNumberFormat="0" applyFill="0" applyAlignment="0" applyProtection="0"/>
    <xf numFmtId="0" fontId="14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8" borderId="13" applyNumberFormat="0" applyAlignment="0" applyProtection="0"/>
    <xf numFmtId="0" fontId="68" fillId="40" borderId="0" applyBorder="0">
      <alignment horizontal="right" vertical="center"/>
    </xf>
    <xf numFmtId="0" fontId="68" fillId="40" borderId="0" applyBorder="0">
      <alignment horizontal="right" vertical="center"/>
    </xf>
    <xf numFmtId="0" fontId="68" fillId="0" borderId="0" applyBorder="0">
      <alignment horizontal="right" vertical="center"/>
    </xf>
    <xf numFmtId="0" fontId="3" fillId="0" borderId="0"/>
    <xf numFmtId="49" fontId="68" fillId="0" borderId="29" applyNumberFormat="0" applyFont="0" applyFill="0" applyBorder="0" applyProtection="0">
      <alignment horizontal="left" vertical="center" indent="2"/>
    </xf>
    <xf numFmtId="49" fontId="68" fillId="0" borderId="30" applyNumberFormat="0" applyFont="0" applyFill="0" applyBorder="0" applyProtection="0">
      <alignment horizontal="left" vertical="center" indent="5"/>
    </xf>
    <xf numFmtId="0" fontId="120" fillId="82" borderId="0" applyNumberFormat="0" applyBorder="0" applyAlignment="0" applyProtection="0"/>
    <xf numFmtId="0" fontId="120" fillId="83" borderId="0" applyNumberFormat="0" applyBorder="0" applyAlignment="0" applyProtection="0"/>
    <xf numFmtId="0" fontId="120" fillId="84"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5" borderId="0" applyNumberFormat="0" applyBorder="0" applyAlignment="0" applyProtection="0"/>
    <xf numFmtId="0" fontId="132" fillId="70" borderId="0" applyNumberFormat="0" applyBorder="0" applyAlignment="0" applyProtection="0"/>
    <xf numFmtId="4" fontId="3" fillId="0" borderId="0"/>
    <xf numFmtId="0" fontId="3" fillId="0" borderId="0"/>
    <xf numFmtId="0" fontId="1" fillId="0" borderId="0"/>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3" fillId="59" borderId="0" applyNumberFormat="0" applyFont="0" applyBorder="0" applyAlignment="0" applyProtection="0"/>
    <xf numFmtId="0" fontId="141" fillId="69" borderId="0" applyNumberFormat="0" applyBorder="0" applyAlignment="0" applyProtection="0"/>
    <xf numFmtId="0" fontId="144" fillId="0" borderId="33" applyNumberFormat="0" applyFill="0" applyAlignment="0" applyProtection="0"/>
    <xf numFmtId="0" fontId="145" fillId="0" borderId="34" applyNumberFormat="0" applyFill="0" applyAlignment="0" applyProtection="0"/>
    <xf numFmtId="0" fontId="103" fillId="0" borderId="35" applyNumberFormat="0" applyFill="0" applyAlignment="0" applyProtection="0"/>
    <xf numFmtId="0" fontId="103" fillId="0" borderId="0" applyNumberFormat="0" applyFill="0" applyBorder="0" applyAlignment="0" applyProtection="0"/>
    <xf numFmtId="0" fontId="146" fillId="0" borderId="36" applyNumberFormat="0" applyFill="0" applyAlignment="0" applyProtection="0"/>
    <xf numFmtId="0" fontId="149" fillId="87" borderId="32" applyNumberFormat="0" applyAlignment="0" applyProtection="0"/>
    <xf numFmtId="0" fontId="118" fillId="0" borderId="0" applyNumberFormat="0" applyFill="0" applyBorder="0" applyAlignment="0" applyProtection="0"/>
    <xf numFmtId="0" fontId="40" fillId="8" borderId="13" applyNumberFormat="0" applyAlignment="0" applyProtection="0"/>
    <xf numFmtId="0" fontId="2" fillId="68"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5" borderId="0" applyNumberFormat="0" applyBorder="0" applyAlignment="0" applyProtection="0"/>
    <xf numFmtId="0" fontId="2" fillId="76" borderId="0" applyNumberFormat="0" applyBorder="0" applyAlignment="0" applyProtection="0"/>
    <xf numFmtId="0" fontId="2" fillId="71"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120" fillId="78" borderId="0" applyNumberFormat="0" applyBorder="0" applyAlignment="0" applyProtection="0"/>
    <xf numFmtId="0" fontId="120" fillId="75" borderId="0" applyNumberFormat="0" applyBorder="0" applyAlignment="0" applyProtection="0"/>
    <xf numFmtId="0" fontId="120" fillId="76"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1" borderId="0" applyNumberFormat="0" applyBorder="0" applyAlignment="0" applyProtection="0"/>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0" fontId="129" fillId="0" borderId="0" applyNumberFormat="0" applyFill="0" applyBorder="0" applyAlignment="0" applyProtection="0"/>
    <xf numFmtId="0" fontId="1" fillId="0" borderId="0"/>
    <xf numFmtId="0" fontId="147" fillId="0" borderId="0" applyNumberFormat="0" applyFill="0" applyBorder="0" applyAlignment="0" applyProtection="0"/>
    <xf numFmtId="0" fontId="1" fillId="0" borderId="0"/>
    <xf numFmtId="0" fontId="1" fillId="0" borderId="0"/>
    <xf numFmtId="0" fontId="1" fillId="0" borderId="0"/>
    <xf numFmtId="49" fontId="68" fillId="0" borderId="19" applyNumberFormat="0" applyFont="0" applyFill="0" applyBorder="0" applyProtection="0">
      <alignment horizontal="left" vertical="center" indent="2"/>
    </xf>
    <xf numFmtId="49" fontId="68" fillId="0" borderId="24" applyNumberFormat="0" applyFont="0" applyFill="0" applyBorder="0" applyProtection="0">
      <alignment horizontal="left" vertical="center" indent="5"/>
    </xf>
    <xf numFmtId="0" fontId="115" fillId="40" borderId="19">
      <alignment horizontal="right" vertical="center"/>
    </xf>
    <xf numFmtId="4" fontId="115" fillId="40" borderId="19">
      <alignment horizontal="right" vertical="center"/>
    </xf>
    <xf numFmtId="0" fontId="117" fillId="40" borderId="19">
      <alignment horizontal="right" vertical="center"/>
    </xf>
    <xf numFmtId="4" fontId="117" fillId="40" borderId="19">
      <alignment horizontal="right" vertical="center"/>
    </xf>
    <xf numFmtId="0" fontId="115" fillId="39" borderId="19">
      <alignment horizontal="right" vertical="center"/>
    </xf>
    <xf numFmtId="4" fontId="115" fillId="39" borderId="19">
      <alignment horizontal="right" vertical="center"/>
    </xf>
    <xf numFmtId="0" fontId="115" fillId="39" borderId="19">
      <alignment horizontal="right" vertical="center"/>
    </xf>
    <xf numFmtId="4" fontId="115" fillId="39" borderId="19">
      <alignment horizontal="right" vertical="center"/>
    </xf>
    <xf numFmtId="0" fontId="115" fillId="39" borderId="24">
      <alignment horizontal="right" vertical="center"/>
    </xf>
    <xf numFmtId="4" fontId="115" fillId="39" borderId="24">
      <alignment horizontal="right" vertical="center"/>
    </xf>
    <xf numFmtId="0" fontId="115" fillId="39" borderId="25">
      <alignment horizontal="right" vertical="center"/>
    </xf>
    <xf numFmtId="4" fontId="115" fillId="39" borderId="25">
      <alignment horizontal="right" vertical="center"/>
    </xf>
    <xf numFmtId="184" fontId="153" fillId="0" borderId="0" applyFont="0" applyFill="0" applyBorder="0" applyAlignment="0" applyProtection="0"/>
    <xf numFmtId="0" fontId="68" fillId="39" borderId="45">
      <alignment horizontal="left" vertical="center" wrapText="1" indent="2"/>
    </xf>
    <xf numFmtId="0" fontId="68" fillId="0" borderId="45">
      <alignment horizontal="left" vertical="center" wrapText="1" indent="2"/>
    </xf>
    <xf numFmtId="0" fontId="68" fillId="40" borderId="24">
      <alignment horizontal="left" vertical="center"/>
    </xf>
    <xf numFmtId="0" fontId="105" fillId="73" borderId="28" applyNumberFormat="0" applyAlignment="0" applyProtection="0"/>
    <xf numFmtId="0" fontId="68" fillId="0" borderId="19">
      <alignment horizontal="right" vertical="center"/>
    </xf>
    <xf numFmtId="4" fontId="68" fillId="0" borderId="19">
      <alignment horizontal="right" vertical="center"/>
    </xf>
    <xf numFmtId="0" fontId="153" fillId="0" borderId="0"/>
    <xf numFmtId="0" fontId="151" fillId="0" borderId="0"/>
    <xf numFmtId="0" fontId="151" fillId="0" borderId="0"/>
    <xf numFmtId="0" fontId="1" fillId="0" borderId="0"/>
    <xf numFmtId="0" fontId="1" fillId="0" borderId="0"/>
    <xf numFmtId="0" fontId="1" fillId="0" borderId="0"/>
    <xf numFmtId="0" fontId="1" fillId="0" borderId="0"/>
    <xf numFmtId="0" fontId="151" fillId="0" borderId="0"/>
    <xf numFmtId="0" fontId="3" fillId="0" borderId="0"/>
    <xf numFmtId="4" fontId="68" fillId="0" borderId="19" applyFill="0" applyBorder="0" applyProtection="0">
      <alignment horizontal="right" vertical="center"/>
    </xf>
    <xf numFmtId="49" fontId="79" fillId="0" borderId="19" applyNumberFormat="0" applyFill="0" applyBorder="0" applyProtection="0">
      <alignment horizontal="left" vertical="center"/>
    </xf>
    <xf numFmtId="0" fontId="68" fillId="0" borderId="19" applyNumberFormat="0" applyFill="0" applyAlignment="0" applyProtection="0"/>
    <xf numFmtId="0" fontId="153" fillId="36" borderId="0" applyNumberFormat="0" applyFont="0" applyBorder="0" applyAlignment="0" applyProtection="0"/>
    <xf numFmtId="192" fontId="68" fillId="90" borderId="19" applyNumberFormat="0" applyFont="0" applyBorder="0" applyAlignment="0" applyProtection="0">
      <alignment horizontal="right" vertical="center"/>
    </xf>
    <xf numFmtId="9" fontId="153" fillId="0" borderId="0" applyFont="0" applyFill="0" applyBorder="0" applyAlignment="0" applyProtection="0"/>
    <xf numFmtId="4" fontId="68" fillId="59" borderId="19"/>
    <xf numFmtId="0" fontId="68" fillId="39" borderId="45">
      <alignment horizontal="left" vertical="center" wrapText="1" indent="2"/>
    </xf>
    <xf numFmtId="0" fontId="68" fillId="0" borderId="45">
      <alignment horizontal="left" vertical="center" wrapText="1" indent="2"/>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39" borderId="45">
      <alignment horizontal="left" vertical="center" wrapText="1" indent="2"/>
    </xf>
    <xf numFmtId="0" fontId="68" fillId="0" borderId="45">
      <alignment horizontal="left" vertical="center" wrapText="1" indent="2"/>
    </xf>
    <xf numFmtId="4" fontId="115" fillId="39" borderId="29">
      <alignment horizontal="right" vertical="center"/>
    </xf>
    <xf numFmtId="0" fontId="68" fillId="59" borderId="29"/>
    <xf numFmtId="0" fontId="124" fillId="86" borderId="28" applyNumberFormat="0" applyAlignment="0" applyProtection="0"/>
    <xf numFmtId="0" fontId="115" fillId="40" borderId="29">
      <alignment horizontal="right" vertical="center"/>
    </xf>
    <xf numFmtId="0" fontId="68" fillId="0" borderId="29">
      <alignment horizontal="right" vertical="center"/>
    </xf>
    <xf numFmtId="0" fontId="143" fillId="0" borderId="39" applyNumberFormat="0" applyFill="0" applyAlignment="0" applyProtection="0"/>
    <xf numFmtId="0" fontId="68" fillId="40" borderId="30">
      <alignment horizontal="left" vertical="center"/>
    </xf>
    <xf numFmtId="0" fontId="136" fillId="73" borderId="28" applyNumberFormat="0" applyAlignment="0" applyProtection="0"/>
    <xf numFmtId="192" fontId="68" fillId="90" borderId="29" applyNumberFormat="0" applyFont="0" applyBorder="0" applyAlignment="0" applyProtection="0">
      <alignment horizontal="right" vertical="center"/>
    </xf>
    <xf numFmtId="0" fontId="119" fillId="89" borderId="37" applyNumberFormat="0" applyFont="0" applyAlignment="0" applyProtection="0"/>
    <xf numFmtId="0" fontId="68" fillId="0" borderId="45">
      <alignment horizontal="left" vertical="center" wrapText="1" indent="2"/>
    </xf>
    <xf numFmtId="4" fontId="68" fillId="59" borderId="29"/>
    <xf numFmtId="49" fontId="79" fillId="0" borderId="29" applyNumberFormat="0" applyFill="0" applyBorder="0" applyProtection="0">
      <alignment horizontal="left" vertical="center"/>
    </xf>
    <xf numFmtId="0" fontId="68" fillId="0" borderId="29">
      <alignment horizontal="right" vertical="center"/>
    </xf>
    <xf numFmtId="4" fontId="115" fillId="39" borderId="31">
      <alignment horizontal="right" vertical="center"/>
    </xf>
    <xf numFmtId="4" fontId="115" fillId="39" borderId="29">
      <alignment horizontal="right" vertical="center"/>
    </xf>
    <xf numFmtId="4" fontId="115" fillId="39" borderId="29">
      <alignment horizontal="right" vertical="center"/>
    </xf>
    <xf numFmtId="0" fontId="117" fillId="40" borderId="29">
      <alignment horizontal="right" vertical="center"/>
    </xf>
    <xf numFmtId="0" fontId="115" fillId="40" borderId="29">
      <alignment horizontal="right" vertical="center"/>
    </xf>
    <xf numFmtId="49" fontId="68" fillId="0" borderId="29" applyNumberFormat="0" applyFont="0" applyFill="0" applyBorder="0" applyProtection="0">
      <alignment horizontal="left" vertical="center" indent="2"/>
    </xf>
    <xf numFmtId="0" fontId="136" fillId="73" borderId="28" applyNumberFormat="0" applyAlignment="0" applyProtection="0"/>
    <xf numFmtId="0" fontId="122" fillId="86" borderId="38" applyNumberFormat="0" applyAlignment="0" applyProtection="0"/>
    <xf numFmtId="49" fontId="68" fillId="0" borderId="29" applyNumberFormat="0" applyFont="0" applyFill="0" applyBorder="0" applyProtection="0">
      <alignment horizontal="left" vertical="center" indent="2"/>
    </xf>
    <xf numFmtId="0" fontId="105" fillId="73" borderId="28" applyNumberFormat="0" applyAlignment="0" applyProtection="0"/>
    <xf numFmtId="4" fontId="68" fillId="0" borderId="29" applyFill="0" applyBorder="0" applyProtection="0">
      <alignment horizontal="right" vertical="center"/>
    </xf>
    <xf numFmtId="0" fontId="125" fillId="86" borderId="28" applyNumberFormat="0" applyAlignment="0" applyProtection="0"/>
    <xf numFmtId="0" fontId="143" fillId="0" borderId="39" applyNumberFormat="0" applyFill="0" applyAlignment="0" applyProtection="0"/>
    <xf numFmtId="0" fontId="140" fillId="86" borderId="38" applyNumberFormat="0" applyAlignment="0" applyProtection="0"/>
    <xf numFmtId="0" fontId="68" fillId="0" borderId="29" applyNumberFormat="0" applyFill="0" applyAlignment="0" applyProtection="0"/>
    <xf numFmtId="4" fontId="68" fillId="0" borderId="29">
      <alignment horizontal="right" vertical="center"/>
    </xf>
    <xf numFmtId="0" fontId="68" fillId="0" borderId="29">
      <alignment horizontal="right" vertical="center"/>
    </xf>
    <xf numFmtId="0" fontId="136" fillId="73" borderId="28" applyNumberFormat="0" applyAlignment="0" applyProtection="0"/>
    <xf numFmtId="0" fontId="122" fillId="86" borderId="38" applyNumberFormat="0" applyAlignment="0" applyProtection="0"/>
    <xf numFmtId="0" fontId="124" fillId="86" borderId="28" applyNumberFormat="0" applyAlignment="0" applyProtection="0"/>
    <xf numFmtId="0" fontId="68" fillId="39" borderId="45">
      <alignment horizontal="left" vertical="center" wrapText="1" indent="2"/>
    </xf>
    <xf numFmtId="0" fontId="125" fillId="86" borderId="28" applyNumberFormat="0" applyAlignment="0" applyProtection="0"/>
    <xf numFmtId="0" fontId="125" fillId="86" borderId="28" applyNumberFormat="0" applyAlignment="0" applyProtection="0"/>
    <xf numFmtId="4" fontId="115" fillId="39" borderId="30">
      <alignment horizontal="right" vertical="center"/>
    </xf>
    <xf numFmtId="0" fontId="115" fillId="39" borderId="30">
      <alignment horizontal="right" vertical="center"/>
    </xf>
    <xf numFmtId="0" fontId="115" fillId="39" borderId="29">
      <alignment horizontal="right" vertical="center"/>
    </xf>
    <xf numFmtId="4" fontId="117" fillId="40" borderId="29">
      <alignment horizontal="right" vertical="center"/>
    </xf>
    <xf numFmtId="0" fontId="105" fillId="73" borderId="28" applyNumberFormat="0" applyAlignment="0" applyProtection="0"/>
    <xf numFmtId="0" fontId="128" fillId="0" borderId="39" applyNumberFormat="0" applyFill="0" applyAlignment="0" applyProtection="0"/>
    <xf numFmtId="0" fontId="143" fillId="0" borderId="39" applyNumberFormat="0" applyFill="0" applyAlignment="0" applyProtection="0"/>
    <xf numFmtId="0" fontId="119" fillId="89" borderId="37" applyNumberFormat="0" applyFont="0" applyAlignment="0" applyProtection="0"/>
    <xf numFmtId="0" fontId="136" fillId="73" borderId="28" applyNumberFormat="0" applyAlignment="0" applyProtection="0"/>
    <xf numFmtId="49" fontId="79" fillId="0" borderId="29" applyNumberFormat="0" applyFill="0" applyBorder="0" applyProtection="0">
      <alignment horizontal="left" vertical="center"/>
    </xf>
    <xf numFmtId="0" fontId="68" fillId="39" borderId="45">
      <alignment horizontal="left" vertical="center" wrapText="1" indent="2"/>
    </xf>
    <xf numFmtId="0" fontId="125" fillId="86" borderId="28" applyNumberFormat="0" applyAlignment="0" applyProtection="0"/>
    <xf numFmtId="0" fontId="68" fillId="0" borderId="45">
      <alignment horizontal="left" vertical="center" wrapText="1" indent="2"/>
    </xf>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4" fontId="68" fillId="59" borderId="29"/>
    <xf numFmtId="0" fontId="115" fillId="39" borderId="29">
      <alignment horizontal="right" vertical="center"/>
    </xf>
    <xf numFmtId="0" fontId="143" fillId="0" borderId="39" applyNumberFormat="0" applyFill="0" applyAlignment="0" applyProtection="0"/>
    <xf numFmtId="4" fontId="115" fillId="39" borderId="31">
      <alignment horizontal="right" vertical="center"/>
    </xf>
    <xf numFmtId="0" fontId="124" fillId="86" borderId="28" applyNumberFormat="0" applyAlignment="0" applyProtection="0"/>
    <xf numFmtId="0" fontId="115" fillId="39" borderId="30">
      <alignment horizontal="right" vertical="center"/>
    </xf>
    <xf numFmtId="0" fontId="125" fillId="86" borderId="28" applyNumberFormat="0" applyAlignment="0" applyProtection="0"/>
    <xf numFmtId="0" fontId="128" fillId="0" borderId="39" applyNumberFormat="0" applyFill="0" applyAlignment="0" applyProtection="0"/>
    <xf numFmtId="0" fontId="119" fillId="89" borderId="37" applyNumberFormat="0" applyFont="0" applyAlignment="0" applyProtection="0"/>
    <xf numFmtId="4" fontId="115" fillId="39" borderId="30">
      <alignment horizontal="right" vertical="center"/>
    </xf>
    <xf numFmtId="0" fontId="68" fillId="39" borderId="45">
      <alignment horizontal="left" vertical="center" wrapText="1" indent="2"/>
    </xf>
    <xf numFmtId="0" fontId="68" fillId="59" borderId="29"/>
    <xf numFmtId="192" fontId="68" fillId="90" borderId="29" applyNumberFormat="0" applyFont="0" applyBorder="0" applyAlignment="0" applyProtection="0">
      <alignment horizontal="right" vertical="center"/>
    </xf>
    <xf numFmtId="0" fontId="68" fillId="0" borderId="29" applyNumberFormat="0" applyFill="0" applyAlignment="0" applyProtection="0"/>
    <xf numFmtId="4" fontId="68" fillId="0" borderId="29" applyFill="0" applyBorder="0" applyProtection="0">
      <alignment horizontal="right" vertical="center"/>
    </xf>
    <xf numFmtId="4" fontId="115" fillId="40" borderId="29">
      <alignment horizontal="right" vertical="center"/>
    </xf>
    <xf numFmtId="0" fontId="128" fillId="0" borderId="39" applyNumberFormat="0" applyFill="0" applyAlignment="0" applyProtection="0"/>
    <xf numFmtId="49" fontId="79" fillId="0" borderId="29" applyNumberFormat="0" applyFill="0" applyBorder="0" applyProtection="0">
      <alignment horizontal="left" vertical="center"/>
    </xf>
    <xf numFmtId="49" fontId="68" fillId="0" borderId="30" applyNumberFormat="0" applyFont="0" applyFill="0" applyBorder="0" applyProtection="0">
      <alignment horizontal="left" vertical="center" indent="5"/>
    </xf>
    <xf numFmtId="0" fontId="68" fillId="40" borderId="30">
      <alignment horizontal="left" vertical="center"/>
    </xf>
    <xf numFmtId="0" fontId="125" fillId="86" borderId="28" applyNumberFormat="0" applyAlignment="0" applyProtection="0"/>
    <xf numFmtId="4" fontId="115" fillId="39" borderId="31">
      <alignment horizontal="right" vertical="center"/>
    </xf>
    <xf numFmtId="0" fontId="136" fillId="73" borderId="28" applyNumberFormat="0" applyAlignment="0" applyProtection="0"/>
    <xf numFmtId="0" fontId="136" fillId="73" borderId="28" applyNumberFormat="0" applyAlignment="0" applyProtection="0"/>
    <xf numFmtId="0" fontId="119"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15" fillId="39" borderId="29">
      <alignment horizontal="right" vertical="center"/>
    </xf>
    <xf numFmtId="0" fontId="3" fillId="89" borderId="37" applyNumberFormat="0" applyFont="0" applyAlignment="0" applyProtection="0"/>
    <xf numFmtId="4" fontId="68" fillId="0" borderId="29">
      <alignment horizontal="right" vertical="center"/>
    </xf>
    <xf numFmtId="0" fontId="143" fillId="0" borderId="39" applyNumberFormat="0" applyFill="0" applyAlignment="0" applyProtection="0"/>
    <xf numFmtId="0" fontId="115" fillId="39" borderId="29">
      <alignment horizontal="right" vertical="center"/>
    </xf>
    <xf numFmtId="0" fontId="115" fillId="39" borderId="29">
      <alignment horizontal="right" vertical="center"/>
    </xf>
    <xf numFmtId="4" fontId="117" fillId="40" borderId="29">
      <alignment horizontal="right" vertical="center"/>
    </xf>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15" fillId="39" borderId="30">
      <alignment horizontal="right" vertical="center"/>
    </xf>
    <xf numFmtId="4" fontId="115" fillId="39" borderId="30">
      <alignment horizontal="right" vertical="center"/>
    </xf>
    <xf numFmtId="0" fontId="115" fillId="39" borderId="31">
      <alignment horizontal="right" vertical="center"/>
    </xf>
    <xf numFmtId="4" fontId="115" fillId="39" borderId="31">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30">
      <alignment horizontal="left" vertical="center"/>
    </xf>
    <xf numFmtId="0" fontId="136" fillId="73" borderId="28" applyNumberFormat="0" applyAlignment="0" applyProtection="0"/>
    <xf numFmtId="0" fontId="68" fillId="0" borderId="29">
      <alignment horizontal="right" vertical="center"/>
    </xf>
    <xf numFmtId="4" fontId="68" fillId="0" borderId="29">
      <alignment horizontal="right" vertical="center"/>
    </xf>
    <xf numFmtId="0" fontId="68" fillId="0" borderId="29" applyNumberFormat="0" applyFill="0" applyAlignment="0" applyProtection="0"/>
    <xf numFmtId="0" fontId="140" fillId="86" borderId="38" applyNumberFormat="0" applyAlignment="0" applyProtection="0"/>
    <xf numFmtId="192" fontId="68" fillId="90" borderId="29" applyNumberFormat="0" applyFont="0" applyBorder="0" applyAlignment="0" applyProtection="0">
      <alignment horizontal="right" vertical="center"/>
    </xf>
    <xf numFmtId="0" fontId="68" fillId="59" borderId="29"/>
    <xf numFmtId="4" fontId="68" fillId="59" borderId="29"/>
    <xf numFmtId="0" fontId="143" fillId="0" borderId="39" applyNumberFormat="0" applyFill="0" applyAlignment="0" applyProtection="0"/>
    <xf numFmtId="0" fontId="3" fillId="89" borderId="37" applyNumberFormat="0" applyFont="0" applyAlignment="0" applyProtection="0"/>
    <xf numFmtId="0" fontId="119" fillId="89" borderId="37" applyNumberFormat="0" applyFont="0" applyAlignment="0" applyProtection="0"/>
    <xf numFmtId="0" fontId="68" fillId="0" borderId="29" applyNumberFormat="0" applyFill="0" applyAlignment="0" applyProtection="0"/>
    <xf numFmtId="0" fontId="128" fillId="0" borderId="39" applyNumberFormat="0" applyFill="0" applyAlignment="0" applyProtection="0"/>
    <xf numFmtId="0" fontId="143" fillId="0" borderId="39" applyNumberFormat="0" applyFill="0" applyAlignment="0" applyProtection="0"/>
    <xf numFmtId="0" fontId="105" fillId="73" borderId="28" applyNumberFormat="0" applyAlignment="0" applyProtection="0"/>
    <xf numFmtId="0" fontId="125" fillId="86" borderId="28" applyNumberFormat="0" applyAlignment="0" applyProtection="0"/>
    <xf numFmtId="4" fontId="117" fillId="40" borderId="29">
      <alignment horizontal="right" vertical="center"/>
    </xf>
    <xf numFmtId="0" fontId="115" fillId="40" borderId="29">
      <alignment horizontal="right" vertical="center"/>
    </xf>
    <xf numFmtId="192" fontId="68" fillId="90" borderId="29" applyNumberFormat="0" applyFont="0" applyBorder="0" applyAlignment="0" applyProtection="0">
      <alignment horizontal="right" vertical="center"/>
    </xf>
    <xf numFmtId="0" fontId="128" fillId="0" borderId="39" applyNumberFormat="0" applyFill="0" applyAlignment="0" applyProtection="0"/>
    <xf numFmtId="49" fontId="68" fillId="0" borderId="29" applyNumberFormat="0" applyFont="0" applyFill="0" applyBorder="0" applyProtection="0">
      <alignment horizontal="left" vertical="center" indent="2"/>
    </xf>
    <xf numFmtId="49" fontId="68" fillId="0" borderId="30" applyNumberFormat="0" applyFont="0" applyFill="0" applyBorder="0" applyProtection="0">
      <alignment horizontal="left" vertical="center" indent="5"/>
    </xf>
    <xf numFmtId="49" fontId="68" fillId="0" borderId="29" applyNumberFormat="0" applyFont="0" applyFill="0" applyBorder="0" applyProtection="0">
      <alignment horizontal="left" vertical="center" indent="2"/>
    </xf>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68" fillId="0" borderId="45">
      <alignment horizontal="left" vertical="center" wrapText="1" indent="2"/>
    </xf>
    <xf numFmtId="0" fontId="140" fillId="86" borderId="38" applyNumberFormat="0" applyAlignment="0" applyProtection="0"/>
    <xf numFmtId="0" fontId="115" fillId="39" borderId="31">
      <alignment horizontal="right" vertical="center"/>
    </xf>
    <xf numFmtId="0" fontId="105" fillId="73" borderId="28" applyNumberFormat="0" applyAlignment="0" applyProtection="0"/>
    <xf numFmtId="0" fontId="115" fillId="39" borderId="31">
      <alignment horizontal="right" vertical="center"/>
    </xf>
    <xf numFmtId="4" fontId="115" fillId="39" borderId="29">
      <alignment horizontal="right" vertical="center"/>
    </xf>
    <xf numFmtId="0" fontId="115" fillId="39" borderId="29">
      <alignment horizontal="right" vertical="center"/>
    </xf>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0" fontId="68" fillId="59" borderId="29"/>
    <xf numFmtId="4" fontId="68" fillId="59" borderId="29"/>
    <xf numFmtId="4" fontId="115" fillId="39" borderId="29">
      <alignment horizontal="right" vertical="center"/>
    </xf>
    <xf numFmtId="0" fontId="117" fillId="40" borderId="29">
      <alignment horizontal="right" vertical="center"/>
    </xf>
    <xf numFmtId="0" fontId="105" fillId="73" borderId="28" applyNumberFormat="0" applyAlignment="0" applyProtection="0"/>
    <xf numFmtId="0" fontId="125" fillId="86" borderId="28" applyNumberFormat="0" applyAlignment="0" applyProtection="0"/>
    <xf numFmtId="4" fontId="68" fillId="0" borderId="29">
      <alignment horizontal="right" vertical="center"/>
    </xf>
    <xf numFmtId="0" fontId="68" fillId="39" borderId="45">
      <alignment horizontal="left" vertical="center" wrapText="1" indent="2"/>
    </xf>
    <xf numFmtId="0" fontId="68" fillId="0" borderId="45">
      <alignment horizontal="left" vertical="center" wrapText="1" indent="2"/>
    </xf>
    <xf numFmtId="0" fontId="140" fillId="86" borderId="38" applyNumberFormat="0" applyAlignment="0" applyProtection="0"/>
    <xf numFmtId="0" fontId="136" fillId="73" borderId="28" applyNumberFormat="0" applyAlignment="0" applyProtection="0"/>
    <xf numFmtId="0" fontId="124" fillId="86" borderId="28" applyNumberFormat="0" applyAlignment="0" applyProtection="0"/>
    <xf numFmtId="0" fontId="122" fillId="86" borderId="38" applyNumberFormat="0" applyAlignment="0" applyProtection="0"/>
    <xf numFmtId="0" fontId="115" fillId="39" borderId="31">
      <alignment horizontal="right" vertical="center"/>
    </xf>
    <xf numFmtId="0" fontId="117" fillId="40" borderId="29">
      <alignment horizontal="right" vertical="center"/>
    </xf>
    <xf numFmtId="4" fontId="115" fillId="40" borderId="29">
      <alignment horizontal="right" vertical="center"/>
    </xf>
    <xf numFmtId="4" fontId="115" fillId="39" borderId="29">
      <alignment horizontal="right" vertical="center"/>
    </xf>
    <xf numFmtId="49" fontId="68" fillId="0" borderId="30" applyNumberFormat="0" applyFont="0" applyFill="0" applyBorder="0" applyProtection="0">
      <alignment horizontal="left" vertical="center" indent="5"/>
    </xf>
    <xf numFmtId="4" fontId="68" fillId="0" borderId="29" applyFill="0" applyBorder="0" applyProtection="0">
      <alignment horizontal="right" vertical="center"/>
    </xf>
    <xf numFmtId="4" fontId="115" fillId="40" borderId="29">
      <alignment horizontal="right" vertical="center"/>
    </xf>
    <xf numFmtId="0" fontId="3" fillId="0" borderId="0"/>
    <xf numFmtId="0" fontId="136" fillId="73" borderId="28" applyNumberFormat="0" applyAlignment="0" applyProtection="0"/>
    <xf numFmtId="0" fontId="105" fillId="73" borderId="28" applyNumberFormat="0" applyAlignment="0" applyProtection="0"/>
    <xf numFmtId="0" fontId="124"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39" borderId="45">
      <alignment horizontal="left" vertical="center" wrapText="1" indent="2"/>
    </xf>
    <xf numFmtId="0" fontId="68" fillId="0" borderId="45">
      <alignment horizontal="left" vertical="center" wrapText="1" indent="2"/>
    </xf>
    <xf numFmtId="0" fontId="122" fillId="86" borderId="38" applyNumberFormat="0" applyAlignment="0" applyProtection="0"/>
    <xf numFmtId="0" fontId="124" fillId="86" borderId="28" applyNumberFormat="0" applyAlignment="0" applyProtection="0"/>
    <xf numFmtId="0" fontId="125" fillId="86" borderId="28" applyNumberFormat="0" applyAlignment="0" applyProtection="0"/>
    <xf numFmtId="0" fontId="105" fillId="73" borderId="28" applyNumberFormat="0" applyAlignment="0" applyProtection="0"/>
    <xf numFmtId="0" fontId="128" fillId="0" borderId="39" applyNumberFormat="0" applyFill="0" applyAlignment="0" applyProtection="0"/>
    <xf numFmtId="0" fontId="136" fillId="73" borderId="28" applyNumberFormat="0" applyAlignment="0" applyProtection="0"/>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25" fillId="86" borderId="28" applyNumberFormat="0" applyAlignment="0" applyProtection="0"/>
    <xf numFmtId="0" fontId="136" fillId="73" borderId="28" applyNumberFormat="0" applyAlignment="0" applyProtection="0"/>
    <xf numFmtId="0" fontId="119"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15" fillId="39" borderId="24">
      <alignment horizontal="right" vertical="center"/>
    </xf>
    <xf numFmtId="4" fontId="115" fillId="39" borderId="24">
      <alignment horizontal="right" vertical="center"/>
    </xf>
    <xf numFmtId="0" fontId="115" fillId="39" borderId="25">
      <alignment horizontal="right" vertical="center"/>
    </xf>
    <xf numFmtId="4" fontId="115" fillId="39" borderId="25">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24">
      <alignment horizontal="left" vertical="center"/>
    </xf>
    <xf numFmtId="0" fontId="136" fillId="73" borderId="28" applyNumberFormat="0" applyAlignment="0" applyProtection="0"/>
    <xf numFmtId="0" fontId="140" fillId="86" borderId="38" applyNumberFormat="0" applyAlignment="0" applyProtection="0"/>
    <xf numFmtId="0" fontId="143" fillId="0" borderId="39" applyNumberFormat="0" applyFill="0" applyAlignment="0" applyProtection="0"/>
    <xf numFmtId="49" fontId="68" fillId="0" borderId="24" applyNumberFormat="0" applyFont="0" applyFill="0" applyBorder="0" applyProtection="0">
      <alignment horizontal="left" vertical="center" indent="5"/>
    </xf>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49" fontId="68" fillId="0" borderId="29" applyNumberFormat="0" applyFont="0" applyFill="0" applyBorder="0" applyProtection="0">
      <alignment horizontal="left" vertical="center" indent="2"/>
    </xf>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05" fillId="73" borderId="28" applyNumberFormat="0" applyAlignment="0" applyProtection="0"/>
    <xf numFmtId="0" fontId="68" fillId="0" borderId="29">
      <alignment horizontal="right" vertical="center"/>
    </xf>
    <xf numFmtId="4" fontId="68" fillId="0" borderId="29">
      <alignment horizontal="right" vertical="center"/>
    </xf>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68" fillId="0" borderId="29" applyNumberFormat="0" applyFill="0" applyAlignment="0" applyProtection="0"/>
    <xf numFmtId="192" fontId="68" fillId="90" borderId="29" applyNumberFormat="0" applyFont="0" applyBorder="0" applyAlignment="0" applyProtection="0">
      <alignment horizontal="right" vertical="center"/>
    </xf>
    <xf numFmtId="0" fontId="68" fillId="59" borderId="29"/>
    <xf numFmtId="4" fontId="68" fillId="59" borderId="29"/>
    <xf numFmtId="4" fontId="115" fillId="39" borderId="29">
      <alignment horizontal="right" vertical="center"/>
    </xf>
    <xf numFmtId="0" fontId="68" fillId="59" borderId="29"/>
    <xf numFmtId="0" fontId="124" fillId="86" borderId="28" applyNumberFormat="0" applyAlignment="0" applyProtection="0"/>
    <xf numFmtId="0" fontId="115" fillId="40" borderId="29">
      <alignment horizontal="right" vertical="center"/>
    </xf>
    <xf numFmtId="0" fontId="68" fillId="0" borderId="29">
      <alignment horizontal="right" vertical="center"/>
    </xf>
    <xf numFmtId="0" fontId="143" fillId="0" borderId="39" applyNumberFormat="0" applyFill="0" applyAlignment="0" applyProtection="0"/>
    <xf numFmtId="0" fontId="68" fillId="40" borderId="30">
      <alignment horizontal="left" vertical="center"/>
    </xf>
    <xf numFmtId="0" fontId="136" fillId="73" borderId="28" applyNumberFormat="0" applyAlignment="0" applyProtection="0"/>
    <xf numFmtId="192" fontId="68" fillId="90" borderId="29" applyNumberFormat="0" applyFont="0" applyBorder="0" applyAlignment="0" applyProtection="0">
      <alignment horizontal="right" vertical="center"/>
    </xf>
    <xf numFmtId="0" fontId="119" fillId="89" borderId="37" applyNumberFormat="0" applyFont="0" applyAlignment="0" applyProtection="0"/>
    <xf numFmtId="0" fontId="68" fillId="0" borderId="45">
      <alignment horizontal="left" vertical="center" wrapText="1" indent="2"/>
    </xf>
    <xf numFmtId="4" fontId="68" fillId="59" borderId="29"/>
    <xf numFmtId="49" fontId="79" fillId="0" borderId="29" applyNumberFormat="0" applyFill="0" applyBorder="0" applyProtection="0">
      <alignment horizontal="left" vertical="center"/>
    </xf>
    <xf numFmtId="0" fontId="68" fillId="0" borderId="29">
      <alignment horizontal="right" vertical="center"/>
    </xf>
    <xf numFmtId="4" fontId="115" fillId="39" borderId="31">
      <alignment horizontal="right" vertical="center"/>
    </xf>
    <xf numFmtId="4" fontId="115" fillId="39" borderId="29">
      <alignment horizontal="right" vertical="center"/>
    </xf>
    <xf numFmtId="4" fontId="115" fillId="39" borderId="29">
      <alignment horizontal="right" vertical="center"/>
    </xf>
    <xf numFmtId="0" fontId="117" fillId="40" borderId="29">
      <alignment horizontal="right" vertical="center"/>
    </xf>
    <xf numFmtId="0" fontId="115" fillId="40" borderId="29">
      <alignment horizontal="right" vertical="center"/>
    </xf>
    <xf numFmtId="49" fontId="68" fillId="0" borderId="29" applyNumberFormat="0" applyFont="0" applyFill="0" applyBorder="0" applyProtection="0">
      <alignment horizontal="left" vertical="center" indent="2"/>
    </xf>
    <xf numFmtId="0" fontId="136" fillId="73" borderId="28" applyNumberFormat="0" applyAlignment="0" applyProtection="0"/>
    <xf numFmtId="0" fontId="122" fillId="86" borderId="38" applyNumberFormat="0" applyAlignment="0" applyProtection="0"/>
    <xf numFmtId="49" fontId="68" fillId="0" borderId="29" applyNumberFormat="0" applyFont="0" applyFill="0" applyBorder="0" applyProtection="0">
      <alignment horizontal="left" vertical="center" indent="2"/>
    </xf>
    <xf numFmtId="0" fontId="105" fillId="73" borderId="28" applyNumberFormat="0" applyAlignment="0" applyProtection="0"/>
    <xf numFmtId="4" fontId="68" fillId="0" borderId="29" applyFill="0" applyBorder="0" applyProtection="0">
      <alignment horizontal="right" vertical="center"/>
    </xf>
    <xf numFmtId="0" fontId="125" fillId="86" borderId="28" applyNumberFormat="0" applyAlignment="0" applyProtection="0"/>
    <xf numFmtId="0" fontId="143" fillId="0" borderId="39" applyNumberFormat="0" applyFill="0" applyAlignment="0" applyProtection="0"/>
    <xf numFmtId="0" fontId="140" fillId="86" borderId="38" applyNumberFormat="0" applyAlignment="0" applyProtection="0"/>
    <xf numFmtId="0" fontId="68" fillId="0" borderId="29" applyNumberFormat="0" applyFill="0" applyAlignment="0" applyProtection="0"/>
    <xf numFmtId="4" fontId="68" fillId="0" borderId="29">
      <alignment horizontal="right" vertical="center"/>
    </xf>
    <xf numFmtId="0" fontId="68" fillId="0" borderId="29">
      <alignment horizontal="right" vertical="center"/>
    </xf>
    <xf numFmtId="0" fontId="136" fillId="73" borderId="28" applyNumberFormat="0" applyAlignment="0" applyProtection="0"/>
    <xf numFmtId="0" fontId="122" fillId="86" borderId="38" applyNumberFormat="0" applyAlignment="0" applyProtection="0"/>
    <xf numFmtId="0" fontId="124" fillId="86" borderId="28" applyNumberFormat="0" applyAlignment="0" applyProtection="0"/>
    <xf numFmtId="0" fontId="68" fillId="39" borderId="45">
      <alignment horizontal="left" vertical="center" wrapText="1" indent="2"/>
    </xf>
    <xf numFmtId="0" fontId="125" fillId="86" borderId="28" applyNumberFormat="0" applyAlignment="0" applyProtection="0"/>
    <xf numFmtId="0" fontId="125" fillId="86" borderId="28" applyNumberFormat="0" applyAlignment="0" applyProtection="0"/>
    <xf numFmtId="4" fontId="115" fillId="39" borderId="30">
      <alignment horizontal="right" vertical="center"/>
    </xf>
    <xf numFmtId="0" fontId="115" fillId="39" borderId="30">
      <alignment horizontal="right" vertical="center"/>
    </xf>
    <xf numFmtId="0" fontId="115" fillId="39" borderId="29">
      <alignment horizontal="right" vertical="center"/>
    </xf>
    <xf numFmtId="4" fontId="117" fillId="40" borderId="29">
      <alignment horizontal="right" vertical="center"/>
    </xf>
    <xf numFmtId="0" fontId="105" fillId="73" borderId="28" applyNumberFormat="0" applyAlignment="0" applyProtection="0"/>
    <xf numFmtId="0" fontId="128" fillId="0" borderId="39" applyNumberFormat="0" applyFill="0" applyAlignment="0" applyProtection="0"/>
    <xf numFmtId="0" fontId="143" fillId="0" borderId="39" applyNumberFormat="0" applyFill="0" applyAlignment="0" applyProtection="0"/>
    <xf numFmtId="0" fontId="119" fillId="89" borderId="37" applyNumberFormat="0" applyFont="0" applyAlignment="0" applyProtection="0"/>
    <xf numFmtId="0" fontId="136" fillId="73" borderId="28" applyNumberFormat="0" applyAlignment="0" applyProtection="0"/>
    <xf numFmtId="49" fontId="79" fillId="0" borderId="29" applyNumberFormat="0" applyFill="0" applyBorder="0" applyProtection="0">
      <alignment horizontal="left" vertical="center"/>
    </xf>
    <xf numFmtId="0" fontId="68" fillId="39" borderId="45">
      <alignment horizontal="left" vertical="center" wrapText="1" indent="2"/>
    </xf>
    <xf numFmtId="0" fontId="125" fillId="86" borderId="28" applyNumberFormat="0" applyAlignment="0" applyProtection="0"/>
    <xf numFmtId="0" fontId="68" fillId="0" borderId="45">
      <alignment horizontal="left" vertical="center" wrapText="1" indent="2"/>
    </xf>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4" fontId="68" fillId="59" borderId="29"/>
    <xf numFmtId="0" fontId="115" fillId="39" borderId="29">
      <alignment horizontal="right" vertical="center"/>
    </xf>
    <xf numFmtId="0" fontId="143" fillId="0" borderId="39" applyNumberFormat="0" applyFill="0" applyAlignment="0" applyProtection="0"/>
    <xf numFmtId="4" fontId="115" fillId="39" borderId="31">
      <alignment horizontal="right" vertical="center"/>
    </xf>
    <xf numFmtId="0" fontId="124" fillId="86" borderId="28" applyNumberFormat="0" applyAlignment="0" applyProtection="0"/>
    <xf numFmtId="0" fontId="115" fillId="39" borderId="30">
      <alignment horizontal="right" vertical="center"/>
    </xf>
    <xf numFmtId="0" fontId="125" fillId="86" borderId="28" applyNumberFormat="0" applyAlignment="0" applyProtection="0"/>
    <xf numFmtId="0" fontId="128" fillId="0" borderId="39" applyNumberFormat="0" applyFill="0" applyAlignment="0" applyProtection="0"/>
    <xf numFmtId="0" fontId="119" fillId="89" borderId="37" applyNumberFormat="0" applyFont="0" applyAlignment="0" applyProtection="0"/>
    <xf numFmtId="4" fontId="115" fillId="39" borderId="30">
      <alignment horizontal="right" vertical="center"/>
    </xf>
    <xf numFmtId="0" fontId="68" fillId="39" borderId="45">
      <alignment horizontal="left" vertical="center" wrapText="1" indent="2"/>
    </xf>
    <xf numFmtId="0" fontId="68" fillId="59" borderId="29"/>
    <xf numFmtId="192" fontId="68" fillId="90" borderId="29" applyNumberFormat="0" applyFont="0" applyBorder="0" applyAlignment="0" applyProtection="0">
      <alignment horizontal="right" vertical="center"/>
    </xf>
    <xf numFmtId="0" fontId="68" fillId="0" borderId="29" applyNumberFormat="0" applyFill="0" applyAlignment="0" applyProtection="0"/>
    <xf numFmtId="4" fontId="68" fillId="0" borderId="29" applyFill="0" applyBorder="0" applyProtection="0">
      <alignment horizontal="right" vertical="center"/>
    </xf>
    <xf numFmtId="4" fontId="115" fillId="40" borderId="29">
      <alignment horizontal="right" vertical="center"/>
    </xf>
    <xf numFmtId="0" fontId="128" fillId="0" borderId="39" applyNumberFormat="0" applyFill="0" applyAlignment="0" applyProtection="0"/>
    <xf numFmtId="49" fontId="79" fillId="0" borderId="29" applyNumberFormat="0" applyFill="0" applyBorder="0" applyProtection="0">
      <alignment horizontal="left" vertical="center"/>
    </xf>
    <xf numFmtId="49" fontId="68" fillId="0" borderId="30" applyNumberFormat="0" applyFont="0" applyFill="0" applyBorder="0" applyProtection="0">
      <alignment horizontal="left" vertical="center" indent="5"/>
    </xf>
    <xf numFmtId="0" fontId="68" fillId="40" borderId="30">
      <alignment horizontal="left" vertical="center"/>
    </xf>
    <xf numFmtId="0" fontId="125" fillId="86" borderId="28" applyNumberFormat="0" applyAlignment="0" applyProtection="0"/>
    <xf numFmtId="4" fontId="115" fillId="39" borderId="31">
      <alignment horizontal="right" vertical="center"/>
    </xf>
    <xf numFmtId="0" fontId="136" fillId="73" borderId="28" applyNumberFormat="0" applyAlignment="0" applyProtection="0"/>
    <xf numFmtId="0" fontId="136" fillId="73" borderId="28" applyNumberFormat="0" applyAlignment="0" applyProtection="0"/>
    <xf numFmtId="0" fontId="119"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15" fillId="39" borderId="29">
      <alignment horizontal="right" vertical="center"/>
    </xf>
    <xf numFmtId="0" fontId="3" fillId="89" borderId="37" applyNumberFormat="0" applyFont="0" applyAlignment="0" applyProtection="0"/>
    <xf numFmtId="4" fontId="68" fillId="0" borderId="29">
      <alignment horizontal="right" vertical="center"/>
    </xf>
    <xf numFmtId="0" fontId="143" fillId="0" borderId="39" applyNumberFormat="0" applyFill="0" applyAlignment="0" applyProtection="0"/>
    <xf numFmtId="0" fontId="115" fillId="39" borderId="29">
      <alignment horizontal="right" vertical="center"/>
    </xf>
    <xf numFmtId="0" fontId="115" fillId="39" borderId="29">
      <alignment horizontal="right" vertical="center"/>
    </xf>
    <xf numFmtId="4" fontId="117" fillId="40" borderId="29">
      <alignment horizontal="right" vertical="center"/>
    </xf>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15" fillId="39" borderId="30">
      <alignment horizontal="right" vertical="center"/>
    </xf>
    <xf numFmtId="4" fontId="115" fillId="39" borderId="30">
      <alignment horizontal="right" vertical="center"/>
    </xf>
    <xf numFmtId="0" fontId="115" fillId="39" borderId="31">
      <alignment horizontal="right" vertical="center"/>
    </xf>
    <xf numFmtId="4" fontId="115" fillId="39" borderId="31">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30">
      <alignment horizontal="left" vertical="center"/>
    </xf>
    <xf numFmtId="0" fontId="136" fillId="73" borderId="28" applyNumberFormat="0" applyAlignment="0" applyProtection="0"/>
    <xf numFmtId="0" fontId="68" fillId="0" borderId="29">
      <alignment horizontal="right" vertical="center"/>
    </xf>
    <xf numFmtId="4" fontId="68" fillId="0" borderId="29">
      <alignment horizontal="right" vertical="center"/>
    </xf>
    <xf numFmtId="0" fontId="68" fillId="0" borderId="29" applyNumberFormat="0" applyFill="0" applyAlignment="0" applyProtection="0"/>
    <xf numFmtId="0" fontId="140" fillId="86" borderId="38" applyNumberFormat="0" applyAlignment="0" applyProtection="0"/>
    <xf numFmtId="192" fontId="68" fillId="90" borderId="29" applyNumberFormat="0" applyFont="0" applyBorder="0" applyAlignment="0" applyProtection="0">
      <alignment horizontal="right" vertical="center"/>
    </xf>
    <xf numFmtId="0" fontId="68" fillId="59" borderId="29"/>
    <xf numFmtId="4" fontId="68" fillId="59" borderId="29"/>
    <xf numFmtId="0" fontId="143" fillId="0" borderId="39" applyNumberFormat="0" applyFill="0" applyAlignment="0" applyProtection="0"/>
    <xf numFmtId="0" fontId="3" fillId="89" borderId="37" applyNumberFormat="0" applyFont="0" applyAlignment="0" applyProtection="0"/>
    <xf numFmtId="0" fontId="119" fillId="89" borderId="37" applyNumberFormat="0" applyFont="0" applyAlignment="0" applyProtection="0"/>
    <xf numFmtId="0" fontId="68" fillId="0" borderId="29" applyNumberFormat="0" applyFill="0" applyAlignment="0" applyProtection="0"/>
    <xf numFmtId="0" fontId="128" fillId="0" borderId="39" applyNumberFormat="0" applyFill="0" applyAlignment="0" applyProtection="0"/>
    <xf numFmtId="0" fontId="143" fillId="0" borderId="39" applyNumberFormat="0" applyFill="0" applyAlignment="0" applyProtection="0"/>
    <xf numFmtId="0" fontId="105" fillId="73" borderId="28" applyNumberFormat="0" applyAlignment="0" applyProtection="0"/>
    <xf numFmtId="0" fontId="125" fillId="86" borderId="28" applyNumberFormat="0" applyAlignment="0" applyProtection="0"/>
    <xf numFmtId="4" fontId="117" fillId="40" borderId="29">
      <alignment horizontal="right" vertical="center"/>
    </xf>
    <xf numFmtId="0" fontId="115" fillId="40" borderId="29">
      <alignment horizontal="right" vertical="center"/>
    </xf>
    <xf numFmtId="192" fontId="68" fillId="90" borderId="29" applyNumberFormat="0" applyFont="0" applyBorder="0" applyAlignment="0" applyProtection="0">
      <alignment horizontal="right" vertical="center"/>
    </xf>
    <xf numFmtId="0" fontId="128" fillId="0" borderId="39" applyNumberFormat="0" applyFill="0" applyAlignment="0" applyProtection="0"/>
    <xf numFmtId="49" fontId="68" fillId="0" borderId="29" applyNumberFormat="0" applyFont="0" applyFill="0" applyBorder="0" applyProtection="0">
      <alignment horizontal="left" vertical="center" indent="2"/>
    </xf>
    <xf numFmtId="49" fontId="68" fillId="0" borderId="30" applyNumberFormat="0" applyFont="0" applyFill="0" applyBorder="0" applyProtection="0">
      <alignment horizontal="left" vertical="center" indent="5"/>
    </xf>
    <xf numFmtId="49" fontId="68" fillId="0" borderId="29" applyNumberFormat="0" applyFont="0" applyFill="0" applyBorder="0" applyProtection="0">
      <alignment horizontal="left" vertical="center" indent="2"/>
    </xf>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68" fillId="0" borderId="45">
      <alignment horizontal="left" vertical="center" wrapText="1" indent="2"/>
    </xf>
    <xf numFmtId="0" fontId="140" fillId="86" borderId="38" applyNumberFormat="0" applyAlignment="0" applyProtection="0"/>
    <xf numFmtId="0" fontId="115" fillId="39" borderId="31">
      <alignment horizontal="right" vertical="center"/>
    </xf>
    <xf numFmtId="0" fontId="105" fillId="73" borderId="28" applyNumberFormat="0" applyAlignment="0" applyProtection="0"/>
    <xf numFmtId="0" fontId="115" fillId="39" borderId="31">
      <alignment horizontal="right" vertical="center"/>
    </xf>
    <xf numFmtId="4" fontId="115" fillId="39" borderId="29">
      <alignment horizontal="right" vertical="center"/>
    </xf>
    <xf numFmtId="0" fontId="115" fillId="39" borderId="29">
      <alignment horizontal="right" vertical="center"/>
    </xf>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0" fontId="68" fillId="59" borderId="29"/>
    <xf numFmtId="4" fontId="68" fillId="59" borderId="29"/>
    <xf numFmtId="4" fontId="115" fillId="39" borderId="29">
      <alignment horizontal="right" vertical="center"/>
    </xf>
    <xf numFmtId="0" fontId="117" fillId="40" borderId="29">
      <alignment horizontal="right" vertical="center"/>
    </xf>
    <xf numFmtId="0" fontId="105" fillId="73" borderId="28" applyNumberFormat="0" applyAlignment="0" applyProtection="0"/>
    <xf numFmtId="0" fontId="125" fillId="86" borderId="28" applyNumberFormat="0" applyAlignment="0" applyProtection="0"/>
    <xf numFmtId="4" fontId="68" fillId="0" borderId="29">
      <alignment horizontal="right" vertical="center"/>
    </xf>
    <xf numFmtId="0" fontId="68" fillId="39" borderId="45">
      <alignment horizontal="left" vertical="center" wrapText="1" indent="2"/>
    </xf>
    <xf numFmtId="0" fontId="68" fillId="0" borderId="45">
      <alignment horizontal="left" vertical="center" wrapText="1" indent="2"/>
    </xf>
    <xf numFmtId="0" fontId="140" fillId="86" borderId="38" applyNumberFormat="0" applyAlignment="0" applyProtection="0"/>
    <xf numFmtId="0" fontId="136" fillId="73" borderId="28" applyNumberFormat="0" applyAlignment="0" applyProtection="0"/>
    <xf numFmtId="0" fontId="124" fillId="86" borderId="28" applyNumberFormat="0" applyAlignment="0" applyProtection="0"/>
    <xf numFmtId="0" fontId="122" fillId="86" borderId="38" applyNumberFormat="0" applyAlignment="0" applyProtection="0"/>
    <xf numFmtId="0" fontId="115" fillId="39" borderId="31">
      <alignment horizontal="right" vertical="center"/>
    </xf>
    <xf numFmtId="0" fontId="117" fillId="40" borderId="29">
      <alignment horizontal="right" vertical="center"/>
    </xf>
    <xf numFmtId="4" fontId="115" fillId="40" borderId="29">
      <alignment horizontal="right" vertical="center"/>
    </xf>
    <xf numFmtId="4" fontId="115" fillId="39" borderId="29">
      <alignment horizontal="right" vertical="center"/>
    </xf>
    <xf numFmtId="49" fontId="68" fillId="0" borderId="30" applyNumberFormat="0" applyFont="0" applyFill="0" applyBorder="0" applyProtection="0">
      <alignment horizontal="left" vertical="center" indent="5"/>
    </xf>
    <xf numFmtId="4" fontId="68" fillId="0" borderId="29" applyFill="0" applyBorder="0" applyProtection="0">
      <alignment horizontal="right" vertical="center"/>
    </xf>
    <xf numFmtId="4" fontId="115" fillId="40" borderId="29">
      <alignment horizontal="right" vertical="center"/>
    </xf>
    <xf numFmtId="0" fontId="136" fillId="73" borderId="28" applyNumberFormat="0" applyAlignment="0" applyProtection="0"/>
    <xf numFmtId="0" fontId="105" fillId="73" borderId="28" applyNumberFormat="0" applyAlignment="0" applyProtection="0"/>
    <xf numFmtId="0" fontId="124"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39" borderId="45">
      <alignment horizontal="left" vertical="center" wrapText="1" indent="2"/>
    </xf>
    <xf numFmtId="0" fontId="1" fillId="0" borderId="0"/>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xf numFmtId="0" fontId="112" fillId="0" borderId="0"/>
    <xf numFmtId="0" fontId="113" fillId="0" borderId="0"/>
    <xf numFmtId="0" fontId="101" fillId="44" borderId="61" applyNumberFormat="0" applyFont="0" applyAlignment="0" applyProtection="0"/>
    <xf numFmtId="0" fontId="99" fillId="36" borderId="73" applyNumberFormat="0" applyAlignment="0" applyProtection="0"/>
    <xf numFmtId="0" fontId="101" fillId="44" borderId="61" applyNumberFormat="0" applyFont="0" applyAlignment="0" applyProtection="0"/>
    <xf numFmtId="0" fontId="101" fillId="44" borderId="61" applyNumberFormat="0" applyFont="0" applyAlignment="0" applyProtection="0"/>
    <xf numFmtId="4" fontId="115" fillId="39" borderId="65">
      <alignment horizontal="right" vertical="center"/>
    </xf>
    <xf numFmtId="4" fontId="115" fillId="39" borderId="64">
      <alignment horizontal="right" vertical="center"/>
    </xf>
    <xf numFmtId="0" fontId="125" fillId="86" borderId="57" applyNumberFormat="0" applyAlignment="0" applyProtection="0"/>
    <xf numFmtId="4" fontId="115" fillId="39" borderId="60">
      <alignment horizontal="right" vertical="center"/>
    </xf>
    <xf numFmtId="0" fontId="115" fillId="39" borderId="60">
      <alignment horizontal="right" vertical="center"/>
    </xf>
    <xf numFmtId="4" fontId="115" fillId="39" borderId="59">
      <alignment horizontal="right" vertical="center"/>
    </xf>
    <xf numFmtId="0" fontId="115" fillId="39" borderId="59">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7" fillId="40" borderId="58">
      <alignment horizontal="right" vertical="center"/>
    </xf>
    <xf numFmtId="0" fontId="117" fillId="40" borderId="58">
      <alignment horizontal="right" vertical="center"/>
    </xf>
    <xf numFmtId="4" fontId="115" fillId="40" borderId="58">
      <alignment horizontal="right" vertical="center"/>
    </xf>
    <xf numFmtId="49" fontId="68" fillId="0" borderId="65" applyNumberFormat="0" applyFont="0" applyFill="0" applyBorder="0" applyProtection="0">
      <alignment horizontal="left" vertical="center" indent="2"/>
    </xf>
    <xf numFmtId="0" fontId="115" fillId="39" borderId="65">
      <alignment horizontal="right" vertical="center"/>
    </xf>
    <xf numFmtId="0" fontId="115" fillId="39" borderId="66">
      <alignment horizontal="right" vertical="center"/>
    </xf>
    <xf numFmtId="0" fontId="136" fillId="73" borderId="57" applyNumberFormat="0" applyAlignment="0" applyProtection="0"/>
    <xf numFmtId="0" fontId="115" fillId="39" borderId="65">
      <alignment horizontal="right" vertical="center"/>
    </xf>
    <xf numFmtId="0" fontId="68" fillId="0" borderId="65">
      <alignment horizontal="right" vertical="center"/>
    </xf>
    <xf numFmtId="0" fontId="115" fillId="39" borderId="64">
      <alignment horizontal="right" vertical="center"/>
    </xf>
    <xf numFmtId="0" fontId="1" fillId="18"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13" borderId="0" applyNumberFormat="0" applyBorder="0" applyAlignment="0" applyProtection="0"/>
    <xf numFmtId="0" fontId="45" fillId="0" borderId="18" applyNumberFormat="0" applyFill="0" applyAlignment="0" applyProtection="0"/>
    <xf numFmtId="0" fontId="43" fillId="0" borderId="0" applyNumberFormat="0" applyFill="0" applyBorder="0" applyAlignment="0" applyProtection="0"/>
    <xf numFmtId="0" fontId="101" fillId="44" borderId="72" applyNumberFormat="0" applyFont="0" applyAlignment="0" applyProtection="0"/>
    <xf numFmtId="0" fontId="101" fillId="44" borderId="72" applyNumberFormat="0" applyFont="0" applyAlignment="0" applyProtection="0"/>
    <xf numFmtId="4" fontId="115" fillId="39" borderId="65">
      <alignment horizontal="right" vertical="center"/>
    </xf>
    <xf numFmtId="0" fontId="104" fillId="39" borderId="67" applyNumberFormat="0" applyAlignment="0" applyProtection="0"/>
    <xf numFmtId="0" fontId="101" fillId="44" borderId="61" applyNumberFormat="0" applyFont="0" applyAlignment="0" applyProtection="0"/>
    <xf numFmtId="0" fontId="125" fillId="86" borderId="67" applyNumberFormat="0" applyAlignment="0" applyProtection="0"/>
    <xf numFmtId="0" fontId="105" fillId="73" borderId="67" applyNumberFormat="0" applyAlignment="0" applyProtection="0"/>
    <xf numFmtId="0" fontId="115" fillId="40" borderId="58">
      <alignment horizontal="right" vertical="center"/>
    </xf>
    <xf numFmtId="0" fontId="1" fillId="14" borderId="0" applyNumberFormat="0" applyBorder="0" applyAlignment="0" applyProtection="0"/>
    <xf numFmtId="0" fontId="104" fillId="39" borderId="67" applyNumberFormat="0" applyAlignment="0" applyProtection="0"/>
    <xf numFmtId="0" fontId="86" fillId="36" borderId="67" applyNumberFormat="0" applyAlignment="0" applyProtection="0"/>
    <xf numFmtId="0" fontId="104" fillId="39" borderId="67" applyNumberFormat="0" applyAlignment="0" applyProtection="0"/>
    <xf numFmtId="0" fontId="68" fillId="59" borderId="58"/>
    <xf numFmtId="192" fontId="68" fillId="90" borderId="58" applyNumberFormat="0" applyFont="0" applyBorder="0" applyAlignment="0" applyProtection="0">
      <alignment horizontal="right" vertical="center"/>
    </xf>
    <xf numFmtId="0" fontId="140" fillId="86" borderId="62" applyNumberFormat="0" applyAlignment="0" applyProtection="0"/>
    <xf numFmtId="0" fontId="68" fillId="0" borderId="58" applyNumberFormat="0" applyFill="0" applyAlignment="0" applyProtection="0"/>
    <xf numFmtId="0" fontId="68" fillId="0" borderId="58">
      <alignment horizontal="right" vertical="center"/>
    </xf>
    <xf numFmtId="0" fontId="136" fillId="73" borderId="57" applyNumberFormat="0" applyAlignment="0" applyProtection="0"/>
    <xf numFmtId="0" fontId="68" fillId="59" borderId="65"/>
    <xf numFmtId="0" fontId="68" fillId="40" borderId="59">
      <alignment horizontal="left" vertical="center"/>
    </xf>
    <xf numFmtId="4" fontId="68" fillId="0" borderId="65" applyFill="0" applyBorder="0" applyProtection="0">
      <alignment horizontal="right" vertical="center"/>
    </xf>
    <xf numFmtId="0" fontId="68" fillId="0" borderId="65" applyNumberFormat="0" applyFill="0" applyAlignment="0" applyProtection="0"/>
    <xf numFmtId="192" fontId="68" fillId="90" borderId="65" applyNumberFormat="0" applyFont="0" applyBorder="0" applyAlignment="0" applyProtection="0">
      <alignment horizontal="right" vertical="center"/>
    </xf>
    <xf numFmtId="0" fontId="143" fillId="0" borderId="63" applyNumberFormat="0" applyFill="0" applyAlignment="0" applyProtection="0"/>
    <xf numFmtId="0" fontId="140" fillId="86" borderId="62" applyNumberFormat="0" applyAlignment="0" applyProtection="0"/>
    <xf numFmtId="0" fontId="119" fillId="89" borderId="61" applyNumberFormat="0" applyFont="0" applyAlignment="0" applyProtection="0"/>
    <xf numFmtId="0" fontId="136" fillId="73" borderId="57" applyNumberFormat="0" applyAlignment="0" applyProtection="0"/>
    <xf numFmtId="4" fontId="68" fillId="0" borderId="65" applyFill="0" applyBorder="0" applyProtection="0">
      <alignment horizontal="right" vertical="center"/>
    </xf>
    <xf numFmtId="0" fontId="125" fillId="86" borderId="57" applyNumberFormat="0" applyAlignment="0" applyProtection="0"/>
    <xf numFmtId="0" fontId="115" fillId="40" borderId="68">
      <alignment horizontal="right" vertical="center"/>
    </xf>
    <xf numFmtId="0" fontId="115" fillId="39" borderId="68">
      <alignment horizontal="right" vertical="center"/>
    </xf>
    <xf numFmtId="0" fontId="125" fillId="86" borderId="67" applyNumberFormat="0" applyAlignment="0" applyProtection="0"/>
    <xf numFmtId="0" fontId="68" fillId="0" borderId="68">
      <alignment horizontal="right" vertical="center"/>
    </xf>
    <xf numFmtId="0" fontId="143" fillId="0" borderId="63" applyNumberFormat="0" applyFill="0" applyAlignment="0" applyProtection="0"/>
    <xf numFmtId="0" fontId="140" fillId="86" borderId="62" applyNumberFormat="0" applyAlignment="0" applyProtection="0"/>
    <xf numFmtId="0" fontId="104" fillId="39" borderId="67" applyNumberFormat="0" applyAlignment="0" applyProtection="0"/>
    <xf numFmtId="0" fontId="99" fillId="36" borderId="73" applyNumberFormat="0" applyAlignment="0" applyProtection="0"/>
    <xf numFmtId="0" fontId="125" fillId="86" borderId="57" applyNumberFormat="0" applyAlignment="0" applyProtection="0"/>
    <xf numFmtId="4" fontId="68" fillId="0" borderId="65">
      <alignment horizontal="right" vertical="center"/>
    </xf>
    <xf numFmtId="0" fontId="143" fillId="0" borderId="74" applyNumberFormat="0" applyFill="0" applyAlignment="0" applyProtection="0"/>
    <xf numFmtId="4" fontId="115" fillId="40" borderId="68">
      <alignment horizontal="right" vertical="center"/>
    </xf>
    <xf numFmtId="4" fontId="115" fillId="39" borderId="68">
      <alignment horizontal="right" vertical="center"/>
    </xf>
    <xf numFmtId="0" fontId="68" fillId="39" borderId="75">
      <alignment horizontal="left" vertical="center" wrapText="1" indent="2"/>
    </xf>
    <xf numFmtId="0" fontId="1" fillId="34" borderId="0" applyNumberFormat="0" applyBorder="0" applyAlignment="0" applyProtection="0"/>
    <xf numFmtId="0" fontId="1" fillId="33" borderId="0" applyNumberFormat="0" applyBorder="0" applyAlignment="0" applyProtection="0"/>
    <xf numFmtId="0" fontId="46" fillId="31" borderId="0" applyNumberFormat="0" applyBorder="0" applyAlignment="0" applyProtection="0"/>
    <xf numFmtId="0" fontId="1" fillId="30" borderId="0" applyNumberFormat="0" applyBorder="0" applyAlignment="0" applyProtection="0"/>
    <xf numFmtId="4" fontId="79" fillId="0" borderId="53" applyFill="0" applyBorder="0" applyProtection="0">
      <alignment horizontal="right" vertical="center"/>
    </xf>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46" fillId="23" borderId="0" applyNumberFormat="0" applyBorder="0" applyAlignment="0" applyProtection="0"/>
    <xf numFmtId="0" fontId="1" fillId="22" borderId="0" applyNumberFormat="0" applyBorder="0" applyAlignment="0" applyProtection="0"/>
    <xf numFmtId="0" fontId="1" fillId="21" borderId="0" applyNumberFormat="0" applyBorder="0" applyAlignment="0" applyProtection="0"/>
    <xf numFmtId="0" fontId="46" fillId="19" borderId="0" applyNumberFormat="0" applyBorder="0" applyAlignment="0" applyProtection="0"/>
    <xf numFmtId="4" fontId="68" fillId="59" borderId="65"/>
    <xf numFmtId="0" fontId="68" fillId="39" borderId="75">
      <alignment horizontal="left" vertical="center" wrapText="1" indent="2"/>
    </xf>
    <xf numFmtId="0" fontId="69" fillId="0" borderId="63" applyNumberFormat="0" applyFill="0" applyAlignment="0" applyProtection="0"/>
    <xf numFmtId="0" fontId="69" fillId="0" borderId="63" applyNumberFormat="0" applyFill="0" applyAlignment="0" applyProtection="0"/>
    <xf numFmtId="0" fontId="42" fillId="9" borderId="13"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99" fillId="36" borderId="62" applyNumberFormat="0" applyAlignment="0" applyProtection="0"/>
    <xf numFmtId="0" fontId="101" fillId="44" borderId="61" applyNumberFormat="0" applyFon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68" fillId="59" borderId="65"/>
    <xf numFmtId="0" fontId="68" fillId="59" borderId="65"/>
    <xf numFmtId="0" fontId="68" fillId="59" borderId="65"/>
    <xf numFmtId="0" fontId="41" fillId="9" borderId="14" applyNumberFormat="0" applyAlignment="0" applyProtection="0"/>
    <xf numFmtId="0" fontId="69" fillId="0" borderId="74" applyNumberFormat="0" applyFill="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15" fillId="39" borderId="65">
      <alignment horizontal="right" vertical="center"/>
    </xf>
    <xf numFmtId="0" fontId="68" fillId="0" borderId="75">
      <alignment horizontal="left" vertical="center" wrapText="1" indent="2"/>
    </xf>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68" fillId="59" borderId="50"/>
    <xf numFmtId="0" fontId="68" fillId="59" borderId="50"/>
    <xf numFmtId="0" fontId="68" fillId="59" borderId="50"/>
    <xf numFmtId="0" fontId="69" fillId="0" borderId="74" applyNumberFormat="0" applyFill="0" applyAlignment="0" applyProtection="0"/>
    <xf numFmtId="0" fontId="69" fillId="0" borderId="56" applyNumberFormat="0" applyFill="0" applyAlignment="0" applyProtection="0"/>
    <xf numFmtId="0" fontId="69" fillId="0" borderId="56" applyNumberFormat="0" applyFill="0" applyAlignment="0" applyProtection="0"/>
    <xf numFmtId="0" fontId="99" fillId="36" borderId="62" applyNumberFormat="0" applyAlignment="0" applyProtection="0"/>
    <xf numFmtId="0" fontId="104" fillId="39" borderId="57" applyNumberFormat="0" applyAlignment="0" applyProtection="0"/>
    <xf numFmtId="49" fontId="79" fillId="0" borderId="65" applyNumberFormat="0" applyFill="0" applyBorder="0" applyProtection="0">
      <alignment horizontal="left" vertical="center"/>
    </xf>
    <xf numFmtId="4" fontId="68" fillId="59" borderId="65"/>
    <xf numFmtId="4" fontId="115" fillId="39" borderId="66">
      <alignment horizontal="right" vertical="center"/>
    </xf>
    <xf numFmtId="0" fontId="99" fillId="36" borderId="62" applyNumberFormat="0" applyAlignment="0" applyProtection="0"/>
    <xf numFmtId="0" fontId="42" fillId="9" borderId="13" applyNumberFormat="0" applyAlignment="0" applyProtection="0"/>
    <xf numFmtId="0" fontId="68" fillId="0" borderId="50" applyNumberFormat="0" applyFill="0" applyAlignment="0" applyProtection="0"/>
    <xf numFmtId="0" fontId="115" fillId="39" borderId="50">
      <alignment horizontal="right" vertical="center"/>
    </xf>
    <xf numFmtId="0" fontId="115" fillId="39" borderId="50">
      <alignment horizontal="right" vertical="center"/>
    </xf>
    <xf numFmtId="0" fontId="43" fillId="0" borderId="0" applyNumberFormat="0" applyFill="0" applyBorder="0" applyAlignment="0" applyProtection="0"/>
    <xf numFmtId="0" fontId="115" fillId="39" borderId="52">
      <alignment horizontal="right" vertical="center"/>
    </xf>
    <xf numFmtId="0" fontId="68" fillId="0" borderId="50">
      <alignment horizontal="right" vertical="center"/>
    </xf>
    <xf numFmtId="0" fontId="117" fillId="40" borderId="50">
      <alignment horizontal="right" vertical="center"/>
    </xf>
    <xf numFmtId="0" fontId="115" fillId="40" borderId="50">
      <alignment horizontal="right" vertical="center"/>
    </xf>
    <xf numFmtId="0" fontId="115" fillId="39" borderId="51">
      <alignment horizontal="right" vertical="center"/>
    </xf>
    <xf numFmtId="0" fontId="104" fillId="39" borderId="57" applyNumberFormat="0" applyAlignment="0" applyProtection="0"/>
    <xf numFmtId="4" fontId="68" fillId="0" borderId="50" applyFill="0" applyBorder="0" applyProtection="0">
      <alignment horizontal="right" vertical="center"/>
    </xf>
    <xf numFmtId="4" fontId="79" fillId="0" borderId="71" applyFill="0" applyBorder="0" applyProtection="0">
      <alignment horizontal="right" vertical="center"/>
    </xf>
    <xf numFmtId="0" fontId="104" fillId="39" borderId="57" applyNumberFormat="0" applyAlignment="0" applyProtection="0"/>
    <xf numFmtId="0" fontId="68" fillId="59" borderId="50"/>
    <xf numFmtId="0" fontId="115" fillId="39" borderId="52">
      <alignment horizontal="right" vertical="center"/>
    </xf>
    <xf numFmtId="0" fontId="115" fillId="40" borderId="50">
      <alignment horizontal="right" vertical="center"/>
    </xf>
    <xf numFmtId="0" fontId="42" fillId="9" borderId="13" applyNumberFormat="0" applyAlignment="0" applyProtection="0"/>
    <xf numFmtId="0" fontId="43"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9" borderId="14" applyNumberFormat="0" applyAlignment="0" applyProtection="0"/>
    <xf numFmtId="0" fontId="115" fillId="39" borderId="51">
      <alignment horizontal="right" vertical="center"/>
    </xf>
    <xf numFmtId="0" fontId="46" fillId="27" borderId="0" applyNumberFormat="0" applyBorder="0" applyAlignment="0" applyProtection="0"/>
    <xf numFmtId="0" fontId="143" fillId="0" borderId="63" applyNumberFormat="0" applyFill="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68" fillId="0" borderId="50" applyNumberFormat="0" applyFill="0" applyAlignment="0" applyProtection="0"/>
    <xf numFmtId="0" fontId="115" fillId="39" borderId="50">
      <alignment horizontal="right" vertical="center"/>
    </xf>
    <xf numFmtId="0" fontId="115" fillId="39" borderId="50">
      <alignment horizontal="right" vertical="center"/>
    </xf>
    <xf numFmtId="0" fontId="115" fillId="39" borderId="52">
      <alignment horizontal="right" vertical="center"/>
    </xf>
    <xf numFmtId="0" fontId="68" fillId="0" borderId="50">
      <alignment horizontal="right" vertical="center"/>
    </xf>
    <xf numFmtId="0" fontId="117" fillId="40" borderId="50">
      <alignment horizontal="right" vertical="center"/>
    </xf>
    <xf numFmtId="0" fontId="68" fillId="59" borderId="50"/>
    <xf numFmtId="0" fontId="86" fillId="36" borderId="67" applyNumberFormat="0" applyAlignment="0" applyProtection="0"/>
    <xf numFmtId="0" fontId="44" fillId="0" borderId="0" applyNumberFormat="0" applyFill="0" applyBorder="0" applyAlignment="0" applyProtection="0"/>
    <xf numFmtId="0" fontId="104" fillId="39" borderId="67" applyNumberFormat="0" applyAlignment="0" applyProtection="0"/>
    <xf numFmtId="0" fontId="46" fillId="27" borderId="0" applyNumberFormat="0" applyBorder="0" applyAlignment="0" applyProtection="0"/>
    <xf numFmtId="49" fontId="68" fillId="0" borderId="50" applyNumberFormat="0" applyFont="0" applyFill="0" applyBorder="0" applyProtection="0">
      <alignment horizontal="left" vertical="center" indent="2"/>
    </xf>
    <xf numFmtId="49" fontId="68" fillId="0" borderId="64" applyNumberFormat="0" applyFont="0" applyFill="0" applyBorder="0" applyProtection="0">
      <alignment horizontal="left" vertical="center" indent="5"/>
    </xf>
    <xf numFmtId="0" fontId="115" fillId="39" borderId="66">
      <alignment horizontal="right" vertical="center"/>
    </xf>
    <xf numFmtId="0" fontId="119" fillId="89" borderId="72" applyNumberFormat="0" applyFont="0" applyAlignment="0" applyProtection="0"/>
    <xf numFmtId="0" fontId="68" fillId="59" borderId="68"/>
    <xf numFmtId="49" fontId="68" fillId="0" borderId="51" applyNumberFormat="0" applyFont="0" applyFill="0" applyBorder="0" applyProtection="0">
      <alignment horizontal="left" vertical="center" indent="5"/>
    </xf>
    <xf numFmtId="0" fontId="3" fillId="89" borderId="61" applyNumberFormat="0" applyFont="0" applyAlignment="0" applyProtection="0"/>
    <xf numFmtId="4" fontId="68" fillId="0" borderId="68">
      <alignment horizontal="right" vertical="center"/>
    </xf>
    <xf numFmtId="0" fontId="68" fillId="0" borderId="65">
      <alignment horizontal="right" vertical="center"/>
    </xf>
    <xf numFmtId="4" fontId="115" fillId="40" borderId="50">
      <alignment horizontal="right" vertical="center"/>
    </xf>
    <xf numFmtId="4" fontId="117" fillId="40" borderId="50">
      <alignment horizontal="right" vertical="center"/>
    </xf>
    <xf numFmtId="4" fontId="115" fillId="39" borderId="50">
      <alignment horizontal="right" vertical="center"/>
    </xf>
    <xf numFmtId="4" fontId="115" fillId="39" borderId="50">
      <alignment horizontal="right" vertical="center"/>
    </xf>
    <xf numFmtId="4" fontId="115" fillId="39" borderId="51">
      <alignment horizontal="right" vertical="center"/>
    </xf>
    <xf numFmtId="4" fontId="115" fillId="39" borderId="52">
      <alignment horizontal="right" vertical="center"/>
    </xf>
    <xf numFmtId="0" fontId="46" fillId="19" borderId="0" applyNumberFormat="0" applyBorder="0" applyAlignment="0" applyProtection="0"/>
    <xf numFmtId="0" fontId="3" fillId="89" borderId="72" applyNumberFormat="0" applyFont="0" applyAlignment="0" applyProtection="0"/>
    <xf numFmtId="0" fontId="46" fillId="35" borderId="0" applyNumberFormat="0" applyBorder="0" applyAlignment="0" applyProtection="0"/>
    <xf numFmtId="0" fontId="1" fillId="29" borderId="0" applyNumberFormat="0" applyBorder="0" applyAlignment="0" applyProtection="0"/>
    <xf numFmtId="0" fontId="125" fillId="86" borderId="46" applyNumberFormat="0" applyAlignment="0" applyProtection="0"/>
    <xf numFmtId="0" fontId="1" fillId="18" borderId="0" applyNumberFormat="0" applyBorder="0" applyAlignment="0" applyProtection="0"/>
    <xf numFmtId="0" fontId="68" fillId="40" borderId="51">
      <alignment horizontal="left" vertical="center"/>
    </xf>
    <xf numFmtId="0" fontId="136" fillId="73" borderId="46" applyNumberFormat="0" applyAlignment="0" applyProtection="0"/>
    <xf numFmtId="0" fontId="99" fillId="36" borderId="62" applyNumberFormat="0" applyAlignment="0" applyProtection="0"/>
    <xf numFmtId="4" fontId="68" fillId="0" borderId="50">
      <alignment horizontal="right" vertical="center"/>
    </xf>
    <xf numFmtId="0" fontId="99" fillId="36" borderId="62" applyNumberFormat="0" applyAlignment="0" applyProtection="0"/>
    <xf numFmtId="0" fontId="101" fillId="44" borderId="61" applyNumberFormat="0" applyFont="0" applyAlignment="0" applyProtection="0"/>
    <xf numFmtId="0" fontId="101" fillId="44" borderId="72" applyNumberFormat="0" applyFont="0" applyAlignment="0" applyProtection="0"/>
    <xf numFmtId="0" fontId="101" fillId="44" borderId="72" applyNumberFormat="0" applyFont="0" applyAlignment="0" applyProtection="0"/>
    <xf numFmtId="0" fontId="104" fillId="39" borderId="57" applyNumberFormat="0" applyAlignment="0" applyProtection="0"/>
    <xf numFmtId="0" fontId="42" fillId="9" borderId="13" applyNumberFormat="0" applyAlignment="0" applyProtection="0"/>
    <xf numFmtId="4" fontId="68" fillId="0" borderId="50" applyFill="0" applyBorder="0" applyProtection="0">
      <alignment horizontal="right" vertical="center"/>
    </xf>
    <xf numFmtId="49" fontId="79" fillId="0" borderId="50" applyNumberFormat="0" applyFill="0" applyBorder="0" applyProtection="0">
      <alignment horizontal="left" vertical="center"/>
    </xf>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192" fontId="68" fillId="90" borderId="50" applyNumberFormat="0" applyFont="0" applyBorder="0" applyAlignment="0" applyProtection="0">
      <alignment horizontal="right" vertical="center"/>
    </xf>
    <xf numFmtId="4" fontId="68" fillId="59" borderId="50"/>
    <xf numFmtId="0" fontId="143" fillId="0" borderId="56" applyNumberFormat="0" applyFill="0" applyAlignment="0" applyProtection="0"/>
    <xf numFmtId="0" fontId="44" fillId="0" borderId="0" applyNumberFormat="0" applyFill="0" applyBorder="0" applyAlignment="0" applyProtection="0"/>
    <xf numFmtId="0" fontId="99" fillId="36" borderId="62" applyNumberFormat="0" applyAlignment="0" applyProtection="0"/>
    <xf numFmtId="0" fontId="104" fillId="39" borderId="57" applyNumberFormat="0" applyAlignment="0" applyProtection="0"/>
    <xf numFmtId="0" fontId="104" fillId="39" borderId="67" applyNumberFormat="0" applyAlignment="0" applyProtection="0"/>
    <xf numFmtId="4" fontId="68" fillId="59" borderId="58"/>
    <xf numFmtId="4" fontId="68" fillId="0" borderId="58">
      <alignment horizontal="right" vertical="center"/>
    </xf>
    <xf numFmtId="0" fontId="44" fillId="0" borderId="0" applyNumberFormat="0" applyFill="0" applyBorder="0" applyAlignment="0" applyProtection="0"/>
    <xf numFmtId="0" fontId="115" fillId="40" borderId="65">
      <alignment horizontal="right" vertical="center"/>
    </xf>
    <xf numFmtId="0" fontId="119" fillId="89" borderId="61" applyNumberFormat="0" applyFont="0" applyAlignment="0" applyProtection="0"/>
    <xf numFmtId="0" fontId="104" fillId="39" borderId="67" applyNumberFormat="0" applyAlignment="0" applyProtection="0"/>
    <xf numFmtId="0" fontId="101" fillId="44" borderId="72" applyNumberFormat="0" applyFont="0" applyAlignment="0" applyProtection="0"/>
    <xf numFmtId="0" fontId="136" fillId="73" borderId="67" applyNumberFormat="0" applyAlignment="0" applyProtection="0"/>
    <xf numFmtId="4" fontId="68" fillId="59" borderId="68"/>
    <xf numFmtId="49" fontId="68" fillId="0" borderId="64" applyNumberFormat="0" applyFont="0" applyFill="0" applyBorder="0" applyProtection="0">
      <alignment horizontal="left" vertical="center" indent="5"/>
    </xf>
    <xf numFmtId="0" fontId="125" fillId="86" borderId="46" applyNumberFormat="0" applyAlignment="0" applyProtection="0"/>
    <xf numFmtId="0" fontId="1" fillId="17" borderId="0" applyNumberFormat="0" applyBorder="0" applyAlignment="0" applyProtection="0"/>
    <xf numFmtId="0" fontId="136" fillId="73" borderId="46" applyNumberFormat="0" applyAlignment="0" applyProtection="0"/>
    <xf numFmtId="0" fontId="101" fillId="44" borderId="61" applyNumberFormat="0" applyFont="0" applyAlignment="0" applyProtection="0"/>
    <xf numFmtId="0" fontId="101" fillId="44" borderId="72" applyNumberFormat="0" applyFont="0" applyAlignment="0" applyProtection="0"/>
    <xf numFmtId="4" fontId="115" fillId="39" borderId="66">
      <alignment horizontal="right" vertical="center"/>
    </xf>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9" fillId="89" borderId="72" applyNumberFormat="0" applyFont="0" applyAlignment="0" applyProtection="0"/>
    <xf numFmtId="0" fontId="86" fillId="36" borderId="67" applyNumberFormat="0" applyAlignment="0" applyProtection="0"/>
    <xf numFmtId="4" fontId="68" fillId="0" borderId="68" applyFill="0" applyBorder="0" applyProtection="0">
      <alignment horizontal="right" vertical="center"/>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15" fillId="39" borderId="48">
      <alignment horizontal="right" vertical="center"/>
    </xf>
    <xf numFmtId="4" fontId="115" fillId="39" borderId="48">
      <alignment horizontal="right" vertical="center"/>
    </xf>
    <xf numFmtId="0" fontId="115" fillId="39" borderId="49">
      <alignment horizontal="right" vertical="center"/>
    </xf>
    <xf numFmtId="4" fontId="115" fillId="39" borderId="49">
      <alignment horizontal="right" vertical="center"/>
    </xf>
    <xf numFmtId="0" fontId="125" fillId="86" borderId="46" applyNumberFormat="0" applyAlignment="0" applyProtection="0"/>
    <xf numFmtId="0" fontId="68" fillId="40" borderId="48">
      <alignment horizontal="left" vertical="center"/>
    </xf>
    <xf numFmtId="0" fontId="136" fillId="73" borderId="46" applyNumberFormat="0" applyAlignment="0" applyProtection="0"/>
    <xf numFmtId="0" fontId="68" fillId="0" borderId="47">
      <alignment horizontal="right" vertical="center"/>
    </xf>
    <xf numFmtId="4" fontId="68" fillId="0" borderId="47">
      <alignment horizontal="right" vertical="center"/>
    </xf>
    <xf numFmtId="0" fontId="68" fillId="0" borderId="47" applyNumberFormat="0" applyFill="0" applyAlignment="0" applyProtection="0"/>
    <xf numFmtId="0" fontId="140" fillId="86" borderId="55" applyNumberFormat="0" applyAlignment="0" applyProtection="0"/>
    <xf numFmtId="192" fontId="68" fillId="90" borderId="47" applyNumberFormat="0" applyFont="0" applyBorder="0" applyAlignment="0" applyProtection="0">
      <alignment horizontal="right" vertical="center"/>
    </xf>
    <xf numFmtId="0" fontId="68" fillId="59" borderId="47"/>
    <xf numFmtId="4" fontId="68" fillId="59" borderId="47"/>
    <xf numFmtId="0" fontId="143" fillId="0" borderId="56" applyNumberFormat="0" applyFill="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4" fontId="115" fillId="39" borderId="69">
      <alignment horizontal="right" vertical="center"/>
    </xf>
    <xf numFmtId="0" fontId="68" fillId="0" borderId="68" applyNumberFormat="0" applyFill="0" applyAlignment="0" applyProtection="0"/>
    <xf numFmtId="0" fontId="115" fillId="39" borderId="64">
      <alignment horizontal="right" vertical="center"/>
    </xf>
    <xf numFmtId="0" fontId="1" fillId="13" borderId="0" applyNumberFormat="0" applyBorder="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0" fontId="125" fillId="86" borderId="67" applyNumberFormat="0" applyAlignment="0" applyProtection="0"/>
    <xf numFmtId="0" fontId="68" fillId="40" borderId="69">
      <alignment horizontal="left" vertical="center"/>
    </xf>
    <xf numFmtId="0" fontId="115" fillId="39" borderId="68">
      <alignment horizontal="right" vertical="center"/>
    </xf>
    <xf numFmtId="0" fontId="115" fillId="39" borderId="70">
      <alignment horizontal="right" vertical="center"/>
    </xf>
    <xf numFmtId="0" fontId="140" fillId="86" borderId="73" applyNumberFormat="0" applyAlignment="0" applyProtection="0"/>
    <xf numFmtId="0" fontId="68" fillId="0" borderId="75">
      <alignment horizontal="left" vertical="center" wrapText="1" indent="2"/>
    </xf>
    <xf numFmtId="0" fontId="122" fillId="86" borderId="73" applyNumberFormat="0" applyAlignment="0" applyProtection="0"/>
    <xf numFmtId="4" fontId="117" fillId="40" borderId="65">
      <alignment horizontal="right" vertical="center"/>
    </xf>
    <xf numFmtId="0" fontId="115" fillId="40" borderId="65">
      <alignment horizontal="right" vertical="center"/>
    </xf>
    <xf numFmtId="4" fontId="115" fillId="39" borderId="64">
      <alignment horizontal="right" vertical="center"/>
    </xf>
    <xf numFmtId="0" fontId="99" fillId="36" borderId="62" applyNumberFormat="0" applyAlignment="0" applyProtection="0"/>
    <xf numFmtId="4" fontId="115" fillId="39" borderId="65">
      <alignment horizontal="right" vertical="center"/>
    </xf>
    <xf numFmtId="0" fontId="99" fillId="36" borderId="62" applyNumberFormat="0" applyAlignment="0" applyProtection="0"/>
    <xf numFmtId="4" fontId="68" fillId="0" borderId="65">
      <alignment horizontal="right" vertical="center"/>
    </xf>
    <xf numFmtId="49" fontId="68" fillId="0" borderId="47" applyNumberFormat="0" applyFont="0" applyFill="0" applyBorder="0" applyProtection="0">
      <alignment horizontal="left" vertical="center" indent="2"/>
    </xf>
    <xf numFmtId="49" fontId="68" fillId="0" borderId="48" applyNumberFormat="0" applyFont="0" applyFill="0" applyBorder="0" applyProtection="0">
      <alignment horizontal="left" vertical="center" indent="5"/>
    </xf>
    <xf numFmtId="0" fontId="140" fillId="86" borderId="73" applyNumberFormat="0" applyAlignment="0" applyProtection="0"/>
    <xf numFmtId="0" fontId="104" fillId="39" borderId="57" applyNumberFormat="0" applyAlignment="0" applyProtection="0"/>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46" fillId="27" borderId="0" applyNumberFormat="0" applyBorder="0" applyAlignment="0" applyProtection="0"/>
    <xf numFmtId="0" fontId="101" fillId="44" borderId="61" applyNumberFormat="0" applyFont="0" applyAlignment="0" applyProtection="0"/>
    <xf numFmtId="0" fontId="46" fillId="15" borderId="0" applyNumberFormat="0" applyBorder="0" applyAlignment="0" applyProtection="0"/>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49" fontId="68" fillId="0" borderId="50" applyNumberFormat="0" applyFont="0" applyFill="0" applyBorder="0" applyProtection="0">
      <alignment horizontal="left" vertical="center" indent="2"/>
    </xf>
    <xf numFmtId="49" fontId="68" fillId="0" borderId="51" applyNumberFormat="0" applyFont="0" applyFill="0" applyBorder="0" applyProtection="0">
      <alignment horizontal="left" vertical="center" indent="5"/>
    </xf>
    <xf numFmtId="0" fontId="115" fillId="40" borderId="50">
      <alignment horizontal="right" vertical="center"/>
    </xf>
    <xf numFmtId="4" fontId="115" fillId="40" borderId="50">
      <alignment horizontal="right" vertical="center"/>
    </xf>
    <xf numFmtId="0" fontId="117" fillId="40" borderId="50">
      <alignment horizontal="right" vertical="center"/>
    </xf>
    <xf numFmtId="4" fontId="117" fillId="40" borderId="50">
      <alignment horizontal="right" vertical="center"/>
    </xf>
    <xf numFmtId="0" fontId="115" fillId="39" borderId="50">
      <alignment horizontal="right" vertical="center"/>
    </xf>
    <xf numFmtId="4" fontId="115" fillId="39" borderId="50">
      <alignment horizontal="right" vertical="center"/>
    </xf>
    <xf numFmtId="0" fontId="115" fillId="39" borderId="50">
      <alignment horizontal="right" vertical="center"/>
    </xf>
    <xf numFmtId="4" fontId="115" fillId="39" borderId="50">
      <alignment horizontal="right" vertical="center"/>
    </xf>
    <xf numFmtId="0" fontId="115" fillId="39" borderId="51">
      <alignment horizontal="right" vertical="center"/>
    </xf>
    <xf numFmtId="4" fontId="115" fillId="39" borderId="51">
      <alignment horizontal="right" vertical="center"/>
    </xf>
    <xf numFmtId="0" fontId="115" fillId="39" borderId="52">
      <alignment horizontal="right" vertical="center"/>
    </xf>
    <xf numFmtId="4" fontId="115" fillId="39" borderId="52">
      <alignment horizontal="right" vertical="center"/>
    </xf>
    <xf numFmtId="0" fontId="68" fillId="40" borderId="51">
      <alignment horizontal="left" vertical="center"/>
    </xf>
    <xf numFmtId="0" fontId="105" fillId="73" borderId="46" applyNumberFormat="0" applyAlignment="0" applyProtection="0"/>
    <xf numFmtId="0" fontId="68" fillId="0" borderId="50">
      <alignment horizontal="right" vertical="center"/>
    </xf>
    <xf numFmtId="4" fontId="68" fillId="0" borderId="50">
      <alignment horizontal="right" vertical="center"/>
    </xf>
    <xf numFmtId="4" fontId="117" fillId="40" borderId="65">
      <alignment horizontal="right" vertical="center"/>
    </xf>
    <xf numFmtId="0" fontId="143" fillId="0" borderId="74" applyNumberFormat="0" applyFill="0" applyAlignment="0" applyProtection="0"/>
    <xf numFmtId="0" fontId="128" fillId="0" borderId="74" applyNumberFormat="0" applyFill="0" applyAlignment="0" applyProtection="0"/>
    <xf numFmtId="4" fontId="68" fillId="0" borderId="50" applyFill="0" applyBorder="0" applyProtection="0">
      <alignment horizontal="right" vertical="center"/>
    </xf>
    <xf numFmtId="49" fontId="79" fillId="0" borderId="50" applyNumberFormat="0" applyFill="0" applyBorder="0" applyProtection="0">
      <alignment horizontal="left" vertical="center"/>
    </xf>
    <xf numFmtId="0" fontId="68" fillId="0" borderId="50" applyNumberFormat="0" applyFill="0" applyAlignment="0" applyProtection="0"/>
    <xf numFmtId="192" fontId="68" fillId="90" borderId="50" applyNumberFormat="0" applyFont="0" applyBorder="0" applyAlignment="0" applyProtection="0">
      <alignment horizontal="right" vertical="center"/>
    </xf>
    <xf numFmtId="4" fontId="68" fillId="59" borderId="50"/>
    <xf numFmtId="0" fontId="86" fillId="36" borderId="57" applyNumberFormat="0" applyAlignment="0" applyProtection="0"/>
    <xf numFmtId="0" fontId="1" fillId="14" borderId="0" applyNumberFormat="0" applyBorder="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0" fontId="68" fillId="40" borderId="64">
      <alignment horizontal="left" vertical="center"/>
    </xf>
    <xf numFmtId="0" fontId="86" fillId="36" borderId="57" applyNumberFormat="0" applyAlignment="0" applyProtection="0"/>
    <xf numFmtId="0" fontId="136" fillId="73" borderId="67" applyNumberFormat="0" applyAlignment="0" applyProtection="0"/>
    <xf numFmtId="0" fontId="136" fillId="73" borderId="67" applyNumberFormat="0" applyAlignment="0" applyProtection="0"/>
    <xf numFmtId="0" fontId="115" fillId="39" borderId="69">
      <alignment horizontal="right" vertical="center"/>
    </xf>
    <xf numFmtId="4" fontId="117" fillId="40" borderId="68">
      <alignment horizontal="right" vertical="center"/>
    </xf>
    <xf numFmtId="0" fontId="117" fillId="40" borderId="68">
      <alignment horizontal="right" vertical="center"/>
    </xf>
    <xf numFmtId="4" fontId="115" fillId="39" borderId="68">
      <alignment horizontal="right" vertical="center"/>
    </xf>
    <xf numFmtId="0" fontId="68" fillId="0" borderId="75">
      <alignment horizontal="left" vertical="center" wrapText="1" indent="2"/>
    </xf>
    <xf numFmtId="4" fontId="115" fillId="39" borderId="70">
      <alignment horizontal="right" vertical="center"/>
    </xf>
    <xf numFmtId="0" fontId="143" fillId="0" borderId="74" applyNumberFormat="0" applyFill="0" applyAlignment="0" applyProtection="0"/>
    <xf numFmtId="192" fontId="68" fillId="90" borderId="68" applyNumberFormat="0" applyFont="0" applyBorder="0" applyAlignment="0" applyProtection="0">
      <alignment horizontal="right" vertical="center"/>
    </xf>
    <xf numFmtId="49" fontId="68" fillId="0" borderId="69" applyNumberFormat="0" applyFont="0" applyFill="0" applyBorder="0" applyProtection="0">
      <alignment horizontal="left" vertical="center" indent="5"/>
    </xf>
    <xf numFmtId="49" fontId="68" fillId="0" borderId="68" applyNumberFormat="0" applyFont="0" applyFill="0" applyBorder="0" applyProtection="0">
      <alignment horizontal="left" vertical="center" indent="2"/>
    </xf>
    <xf numFmtId="0" fontId="124" fillId="86" borderId="67" applyNumberFormat="0" applyAlignment="0" applyProtection="0"/>
    <xf numFmtId="4" fontId="115" fillId="39" borderId="65">
      <alignment horizontal="right" vertical="center"/>
    </xf>
    <xf numFmtId="0" fontId="117" fillId="40" borderId="65">
      <alignment horizontal="right" vertical="center"/>
    </xf>
    <xf numFmtId="4" fontId="115" fillId="40" borderId="65">
      <alignment horizontal="right" vertical="center"/>
    </xf>
    <xf numFmtId="0" fontId="115" fillId="39" borderId="65">
      <alignment horizontal="right" vertical="center"/>
    </xf>
    <xf numFmtId="0" fontId="68" fillId="39" borderId="75">
      <alignment horizontal="left" vertical="center" wrapText="1" indent="2"/>
    </xf>
    <xf numFmtId="0" fontId="68" fillId="40" borderId="64">
      <alignment horizontal="left" vertical="center"/>
    </xf>
    <xf numFmtId="0" fontId="115" fillId="40" borderId="65">
      <alignment horizontal="right" vertical="center"/>
    </xf>
    <xf numFmtId="4" fontId="115" fillId="39" borderId="47">
      <alignment horizontal="right" vertical="center"/>
    </xf>
    <xf numFmtId="0" fontId="68" fillId="59" borderId="47"/>
    <xf numFmtId="0" fontId="124" fillId="86" borderId="46" applyNumberFormat="0" applyAlignment="0" applyProtection="0"/>
    <xf numFmtId="0" fontId="115" fillId="40" borderId="47">
      <alignment horizontal="right" vertical="center"/>
    </xf>
    <xf numFmtId="0" fontId="68" fillId="0" borderId="47">
      <alignment horizontal="right" vertical="center"/>
    </xf>
    <xf numFmtId="0" fontId="143" fillId="0" borderId="56" applyNumberFormat="0" applyFill="0" applyAlignment="0" applyProtection="0"/>
    <xf numFmtId="0" fontId="68" fillId="40" borderId="48">
      <alignment horizontal="left" vertical="center"/>
    </xf>
    <xf numFmtId="0" fontId="136" fillId="73" borderId="46" applyNumberFormat="0" applyAlignment="0" applyProtection="0"/>
    <xf numFmtId="192" fontId="68" fillId="90" borderId="47" applyNumberFormat="0" applyFont="0" applyBorder="0" applyAlignment="0" applyProtection="0">
      <alignment horizontal="right" vertical="center"/>
    </xf>
    <xf numFmtId="0" fontId="119" fillId="89" borderId="54" applyNumberFormat="0" applyFont="0" applyAlignment="0" applyProtection="0"/>
    <xf numFmtId="0" fontId="101" fillId="44" borderId="72" applyNumberFormat="0" applyFont="0" applyAlignment="0" applyProtection="0"/>
    <xf numFmtId="4" fontId="68" fillId="59" borderId="47"/>
    <xf numFmtId="49" fontId="79" fillId="0" borderId="47" applyNumberFormat="0" applyFill="0" applyBorder="0" applyProtection="0">
      <alignment horizontal="left" vertical="center"/>
    </xf>
    <xf numFmtId="0" fontId="68" fillId="0" borderId="47">
      <alignment horizontal="right" vertical="center"/>
    </xf>
    <xf numFmtId="4" fontId="115" fillId="39" borderId="49">
      <alignment horizontal="right" vertical="center"/>
    </xf>
    <xf numFmtId="4" fontId="115" fillId="39" borderId="47">
      <alignment horizontal="right" vertical="center"/>
    </xf>
    <xf numFmtId="4" fontId="115" fillId="39" borderId="47">
      <alignment horizontal="right" vertical="center"/>
    </xf>
    <xf numFmtId="0" fontId="117" fillId="40" borderId="47">
      <alignment horizontal="right" vertical="center"/>
    </xf>
    <xf numFmtId="0" fontId="115" fillId="40" borderId="47">
      <alignment horizontal="right" vertical="center"/>
    </xf>
    <xf numFmtId="49" fontId="68" fillId="0" borderId="47" applyNumberFormat="0" applyFont="0" applyFill="0" applyBorder="0" applyProtection="0">
      <alignment horizontal="left" vertical="center" indent="2"/>
    </xf>
    <xf numFmtId="0" fontId="136" fillId="73" borderId="46" applyNumberFormat="0" applyAlignment="0" applyProtection="0"/>
    <xf numFmtId="0" fontId="122" fillId="86" borderId="55" applyNumberFormat="0" applyAlignment="0" applyProtection="0"/>
    <xf numFmtId="49" fontId="68" fillId="0" borderId="47" applyNumberFormat="0" applyFont="0" applyFill="0" applyBorder="0" applyProtection="0">
      <alignment horizontal="left" vertical="center" indent="2"/>
    </xf>
    <xf numFmtId="0" fontId="105" fillId="73" borderId="46" applyNumberFormat="0" applyAlignment="0" applyProtection="0"/>
    <xf numFmtId="4" fontId="68" fillId="0" borderId="47" applyFill="0" applyBorder="0" applyProtection="0">
      <alignment horizontal="right" vertical="center"/>
    </xf>
    <xf numFmtId="0" fontId="125" fillId="86" borderId="46" applyNumberFormat="0" applyAlignment="0" applyProtection="0"/>
    <xf numFmtId="0" fontId="143" fillId="0" borderId="56" applyNumberFormat="0" applyFill="0" applyAlignment="0" applyProtection="0"/>
    <xf numFmtId="0" fontId="140" fillId="86" borderId="55" applyNumberFormat="0" applyAlignment="0" applyProtection="0"/>
    <xf numFmtId="0" fontId="68" fillId="0" borderId="47" applyNumberFormat="0" applyFill="0" applyAlignment="0" applyProtection="0"/>
    <xf numFmtId="4" fontId="68" fillId="0" borderId="47">
      <alignment horizontal="right" vertical="center"/>
    </xf>
    <xf numFmtId="0" fontId="68" fillId="0" borderId="47">
      <alignment horizontal="right" vertical="center"/>
    </xf>
    <xf numFmtId="0" fontId="136" fillId="73" borderId="46" applyNumberFormat="0" applyAlignment="0" applyProtection="0"/>
    <xf numFmtId="0" fontId="122" fillId="86" borderId="55" applyNumberFormat="0" applyAlignment="0" applyProtection="0"/>
    <xf numFmtId="0" fontId="124" fillId="86" borderId="46" applyNumberFormat="0" applyAlignment="0" applyProtection="0"/>
    <xf numFmtId="0" fontId="125" fillId="86" borderId="46" applyNumberFormat="0" applyAlignment="0" applyProtection="0"/>
    <xf numFmtId="0" fontId="125" fillId="86" borderId="46" applyNumberFormat="0" applyAlignment="0" applyProtection="0"/>
    <xf numFmtId="4" fontId="115" fillId="39" borderId="48">
      <alignment horizontal="right" vertical="center"/>
    </xf>
    <xf numFmtId="0" fontId="115" fillId="39" borderId="48">
      <alignment horizontal="right" vertical="center"/>
    </xf>
    <xf numFmtId="0" fontId="115" fillId="39" borderId="47">
      <alignment horizontal="right" vertical="center"/>
    </xf>
    <xf numFmtId="4" fontId="117" fillId="40" borderId="47">
      <alignment horizontal="right" vertical="center"/>
    </xf>
    <xf numFmtId="0" fontId="105" fillId="73" borderId="46" applyNumberFormat="0" applyAlignment="0" applyProtection="0"/>
    <xf numFmtId="0" fontId="128" fillId="0" borderId="56" applyNumberFormat="0" applyFill="0" applyAlignment="0" applyProtection="0"/>
    <xf numFmtId="0" fontId="143" fillId="0" borderId="56" applyNumberFormat="0" applyFill="0" applyAlignment="0" applyProtection="0"/>
    <xf numFmtId="0" fontId="119" fillId="89" borderId="54" applyNumberFormat="0" applyFont="0" applyAlignment="0" applyProtection="0"/>
    <xf numFmtId="0" fontId="136" fillId="73" borderId="46" applyNumberFormat="0" applyAlignment="0" applyProtection="0"/>
    <xf numFmtId="49" fontId="79" fillId="0" borderId="47" applyNumberFormat="0" applyFill="0" applyBorder="0" applyProtection="0">
      <alignment horizontal="left" vertical="center"/>
    </xf>
    <xf numFmtId="0" fontId="125" fillId="86" borderId="46" applyNumberFormat="0" applyAlignment="0" applyProtection="0"/>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4" fontId="68" fillId="59" borderId="47"/>
    <xf numFmtId="0" fontId="115" fillId="39" borderId="47">
      <alignment horizontal="right" vertical="center"/>
    </xf>
    <xf numFmtId="0" fontId="143" fillId="0" borderId="56" applyNumberFormat="0" applyFill="0" applyAlignment="0" applyProtection="0"/>
    <xf numFmtId="4" fontId="115" fillId="39" borderId="49">
      <alignment horizontal="right" vertical="center"/>
    </xf>
    <xf numFmtId="0" fontId="124" fillId="86" borderId="46" applyNumberFormat="0" applyAlignment="0" applyProtection="0"/>
    <xf numFmtId="0" fontId="115" fillId="39" borderId="48">
      <alignment horizontal="right" vertical="center"/>
    </xf>
    <xf numFmtId="0" fontId="125" fillId="86" borderId="46" applyNumberFormat="0" applyAlignment="0" applyProtection="0"/>
    <xf numFmtId="0" fontId="128" fillId="0" borderId="56" applyNumberFormat="0" applyFill="0" applyAlignment="0" applyProtection="0"/>
    <xf numFmtId="0" fontId="119" fillId="89" borderId="54" applyNumberFormat="0" applyFont="0" applyAlignment="0" applyProtection="0"/>
    <xf numFmtId="4" fontId="115" fillId="39" borderId="48">
      <alignment horizontal="right" vertical="center"/>
    </xf>
    <xf numFmtId="0" fontId="68" fillId="59" borderId="47"/>
    <xf numFmtId="192" fontId="68" fillId="90" borderId="47" applyNumberFormat="0" applyFont="0" applyBorder="0" applyAlignment="0" applyProtection="0">
      <alignment horizontal="right" vertical="center"/>
    </xf>
    <xf numFmtId="0" fontId="68" fillId="0" borderId="47" applyNumberFormat="0" applyFill="0" applyAlignment="0" applyProtection="0"/>
    <xf numFmtId="4" fontId="68" fillId="0" borderId="47" applyFill="0" applyBorder="0" applyProtection="0">
      <alignment horizontal="right" vertical="center"/>
    </xf>
    <xf numFmtId="4" fontId="115" fillId="40" borderId="47">
      <alignment horizontal="right" vertical="center"/>
    </xf>
    <xf numFmtId="0" fontId="128" fillId="0" borderId="56" applyNumberFormat="0" applyFill="0" applyAlignment="0" applyProtection="0"/>
    <xf numFmtId="49" fontId="79" fillId="0" borderId="47" applyNumberFormat="0" applyFill="0" applyBorder="0" applyProtection="0">
      <alignment horizontal="left" vertical="center"/>
    </xf>
    <xf numFmtId="49" fontId="68" fillId="0" borderId="48" applyNumberFormat="0" applyFont="0" applyFill="0" applyBorder="0" applyProtection="0">
      <alignment horizontal="left" vertical="center" indent="5"/>
    </xf>
    <xf numFmtId="0" fontId="68" fillId="40" borderId="48">
      <alignment horizontal="left" vertical="center"/>
    </xf>
    <xf numFmtId="0" fontId="125" fillId="86" borderId="46" applyNumberFormat="0" applyAlignment="0" applyProtection="0"/>
    <xf numFmtId="4" fontId="115" fillId="39" borderId="49">
      <alignment horizontal="right" vertical="center"/>
    </xf>
    <xf numFmtId="0" fontId="136" fillId="73" borderId="46" applyNumberFormat="0" applyAlignment="0" applyProtection="0"/>
    <xf numFmtId="0" fontId="136" fillId="73" borderId="46" applyNumberFormat="0" applyAlignment="0" applyProtection="0"/>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5" fillId="39" borderId="47">
      <alignment horizontal="right" vertical="center"/>
    </xf>
    <xf numFmtId="0" fontId="3" fillId="89" borderId="54" applyNumberFormat="0" applyFont="0" applyAlignment="0" applyProtection="0"/>
    <xf numFmtId="4" fontId="68" fillId="0" borderId="47">
      <alignment horizontal="right" vertical="center"/>
    </xf>
    <xf numFmtId="0" fontId="143" fillId="0" borderId="56" applyNumberFormat="0" applyFill="0" applyAlignment="0" applyProtection="0"/>
    <xf numFmtId="0" fontId="115" fillId="39" borderId="47">
      <alignment horizontal="right" vertical="center"/>
    </xf>
    <xf numFmtId="0" fontId="115" fillId="39" borderId="47">
      <alignment horizontal="right" vertical="center"/>
    </xf>
    <xf numFmtId="4" fontId="117" fillId="40" borderId="47">
      <alignment horizontal="right" vertical="center"/>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15" fillId="39" borderId="48">
      <alignment horizontal="right" vertical="center"/>
    </xf>
    <xf numFmtId="4" fontId="115" fillId="39" borderId="48">
      <alignment horizontal="right" vertical="center"/>
    </xf>
    <xf numFmtId="0" fontId="115" fillId="39" borderId="49">
      <alignment horizontal="right" vertical="center"/>
    </xf>
    <xf numFmtId="4" fontId="115" fillId="39" borderId="49">
      <alignment horizontal="right" vertical="center"/>
    </xf>
    <xf numFmtId="0" fontId="125" fillId="86" borderId="46" applyNumberFormat="0" applyAlignment="0" applyProtection="0"/>
    <xf numFmtId="0" fontId="68" fillId="40" borderId="48">
      <alignment horizontal="left" vertical="center"/>
    </xf>
    <xf numFmtId="0" fontId="136" fillId="73" borderId="46" applyNumberFormat="0" applyAlignment="0" applyProtection="0"/>
    <xf numFmtId="0" fontId="68" fillId="0" borderId="47">
      <alignment horizontal="right" vertical="center"/>
    </xf>
    <xf numFmtId="4" fontId="68" fillId="0" borderId="47">
      <alignment horizontal="right" vertical="center"/>
    </xf>
    <xf numFmtId="0" fontId="68" fillId="0" borderId="47" applyNumberFormat="0" applyFill="0" applyAlignment="0" applyProtection="0"/>
    <xf numFmtId="0" fontId="140" fillId="86" borderId="55" applyNumberFormat="0" applyAlignment="0" applyProtection="0"/>
    <xf numFmtId="192" fontId="68" fillId="90" borderId="47" applyNumberFormat="0" applyFont="0" applyBorder="0" applyAlignment="0" applyProtection="0">
      <alignment horizontal="right" vertical="center"/>
    </xf>
    <xf numFmtId="0" fontId="68" fillId="59" borderId="47"/>
    <xf numFmtId="4" fontId="68" fillId="59" borderId="47"/>
    <xf numFmtId="0" fontId="143" fillId="0" borderId="56" applyNumberFormat="0" applyFill="0" applyAlignment="0" applyProtection="0"/>
    <xf numFmtId="0" fontId="3" fillId="89" borderId="54" applyNumberFormat="0" applyFont="0" applyAlignment="0" applyProtection="0"/>
    <xf numFmtId="0" fontId="119" fillId="89" borderId="54" applyNumberFormat="0" applyFont="0" applyAlignment="0" applyProtection="0"/>
    <xf numFmtId="0" fontId="68" fillId="0" borderId="47" applyNumberFormat="0" applyFill="0" applyAlignment="0" applyProtection="0"/>
    <xf numFmtId="0" fontId="128" fillId="0" borderId="56" applyNumberFormat="0" applyFill="0" applyAlignment="0" applyProtection="0"/>
    <xf numFmtId="0" fontId="143" fillId="0" borderId="56" applyNumberFormat="0" applyFill="0" applyAlignment="0" applyProtection="0"/>
    <xf numFmtId="0" fontId="105" fillId="73" borderId="46" applyNumberFormat="0" applyAlignment="0" applyProtection="0"/>
    <xf numFmtId="0" fontId="125" fillId="86" borderId="46" applyNumberFormat="0" applyAlignment="0" applyProtection="0"/>
    <xf numFmtId="4" fontId="117" fillId="40" borderId="47">
      <alignment horizontal="right" vertical="center"/>
    </xf>
    <xf numFmtId="0" fontId="115" fillId="40" borderId="47">
      <alignment horizontal="right" vertical="center"/>
    </xf>
    <xf numFmtId="192" fontId="68" fillId="90" borderId="47" applyNumberFormat="0" applyFont="0" applyBorder="0" applyAlignment="0" applyProtection="0">
      <alignment horizontal="right" vertical="center"/>
    </xf>
    <xf numFmtId="0" fontId="128" fillId="0" borderId="56" applyNumberFormat="0" applyFill="0" applyAlignment="0" applyProtection="0"/>
    <xf numFmtId="49" fontId="68" fillId="0" borderId="47" applyNumberFormat="0" applyFont="0" applyFill="0" applyBorder="0" applyProtection="0">
      <alignment horizontal="left" vertical="center" indent="2"/>
    </xf>
    <xf numFmtId="49" fontId="68" fillId="0" borderId="48" applyNumberFormat="0" applyFont="0" applyFill="0" applyBorder="0" applyProtection="0">
      <alignment horizontal="left" vertical="center" indent="5"/>
    </xf>
    <xf numFmtId="49" fontId="68" fillId="0" borderId="47" applyNumberFormat="0" applyFont="0" applyFill="0" applyBorder="0" applyProtection="0">
      <alignment horizontal="left" vertical="center" indent="2"/>
    </xf>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140" fillId="86" borderId="55" applyNumberFormat="0" applyAlignment="0" applyProtection="0"/>
    <xf numFmtId="0" fontId="115" fillId="39" borderId="49">
      <alignment horizontal="right" vertical="center"/>
    </xf>
    <xf numFmtId="0" fontId="105" fillId="73" borderId="46" applyNumberFormat="0" applyAlignment="0" applyProtection="0"/>
    <xf numFmtId="0" fontId="115" fillId="39" borderId="49">
      <alignment horizontal="right" vertical="center"/>
    </xf>
    <xf numFmtId="4" fontId="115" fillId="39" borderId="47">
      <alignment horizontal="right" vertical="center"/>
    </xf>
    <xf numFmtId="0" fontId="115" fillId="39" borderId="47">
      <alignment horizontal="right" vertical="center"/>
    </xf>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0" fontId="68" fillId="59" borderId="47"/>
    <xf numFmtId="4" fontId="68" fillId="59" borderId="47"/>
    <xf numFmtId="4" fontId="115" fillId="39" borderId="47">
      <alignment horizontal="right" vertical="center"/>
    </xf>
    <xf numFmtId="0" fontId="117" fillId="40" borderId="47">
      <alignment horizontal="right" vertical="center"/>
    </xf>
    <xf numFmtId="0" fontId="105" fillId="73" borderId="46" applyNumberFormat="0" applyAlignment="0" applyProtection="0"/>
    <xf numFmtId="0" fontId="125" fillId="86" borderId="46" applyNumberFormat="0" applyAlignment="0" applyProtection="0"/>
    <xf numFmtId="4" fontId="68" fillId="0" borderId="47">
      <alignment horizontal="right" vertical="center"/>
    </xf>
    <xf numFmtId="0" fontId="115" fillId="39" borderId="66">
      <alignment horizontal="right" vertical="center"/>
    </xf>
    <xf numFmtId="0" fontId="140" fillId="86" borderId="55" applyNumberFormat="0" applyAlignment="0" applyProtection="0"/>
    <xf numFmtId="0" fontId="136" fillId="73" borderId="46" applyNumberFormat="0" applyAlignment="0" applyProtection="0"/>
    <xf numFmtId="0" fontId="124" fillId="86" borderId="46" applyNumberFormat="0" applyAlignment="0" applyProtection="0"/>
    <xf numFmtId="0" fontId="122" fillId="86" borderId="55" applyNumberFormat="0" applyAlignment="0" applyProtection="0"/>
    <xf numFmtId="0" fontId="115" fillId="39" borderId="49">
      <alignment horizontal="right" vertical="center"/>
    </xf>
    <xf numFmtId="0" fontId="117" fillId="40" borderId="47">
      <alignment horizontal="right" vertical="center"/>
    </xf>
    <xf numFmtId="4" fontId="115" fillId="40" borderId="47">
      <alignment horizontal="right" vertical="center"/>
    </xf>
    <xf numFmtId="4" fontId="115" fillId="39" borderId="47">
      <alignment horizontal="right" vertical="center"/>
    </xf>
    <xf numFmtId="49" fontId="68" fillId="0" borderId="48" applyNumberFormat="0" applyFont="0" applyFill="0" applyBorder="0" applyProtection="0">
      <alignment horizontal="left" vertical="center" indent="5"/>
    </xf>
    <xf numFmtId="4" fontId="68" fillId="0" borderId="47" applyFill="0" applyBorder="0" applyProtection="0">
      <alignment horizontal="right" vertical="center"/>
    </xf>
    <xf numFmtId="4" fontId="115" fillId="40" borderId="47">
      <alignment horizontal="right" vertical="center"/>
    </xf>
    <xf numFmtId="0" fontId="136" fillId="73" borderId="46" applyNumberFormat="0" applyAlignment="0" applyProtection="0"/>
    <xf numFmtId="0" fontId="105" fillId="73" borderId="46" applyNumberFormat="0" applyAlignment="0" applyProtection="0"/>
    <xf numFmtId="0" fontId="124" fillId="86" borderId="46" applyNumberFormat="0" applyAlignment="0" applyProtection="0"/>
    <xf numFmtId="0" fontId="122" fillId="86" borderId="55" applyNumberFormat="0" applyAlignment="0" applyProtection="0"/>
    <xf numFmtId="0" fontId="124" fillId="86" borderId="46" applyNumberFormat="0" applyAlignment="0" applyProtection="0"/>
    <xf numFmtId="0" fontId="125" fillId="86" borderId="46" applyNumberFormat="0" applyAlignment="0" applyProtection="0"/>
    <xf numFmtId="0" fontId="105" fillId="73" borderId="46" applyNumberFormat="0" applyAlignment="0" applyProtection="0"/>
    <xf numFmtId="0" fontId="128" fillId="0" borderId="56" applyNumberFormat="0" applyFill="0" applyAlignment="0" applyProtection="0"/>
    <xf numFmtId="0" fontId="136" fillId="73" borderId="46" applyNumberFormat="0" applyAlignment="0" applyProtection="0"/>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25" fillId="86" borderId="46" applyNumberFormat="0" applyAlignment="0" applyProtection="0"/>
    <xf numFmtId="0" fontId="136" fillId="73" borderId="46" applyNumberFormat="0" applyAlignment="0" applyProtection="0"/>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5" fillId="39" borderId="51">
      <alignment horizontal="right" vertical="center"/>
    </xf>
    <xf numFmtId="4" fontId="115" fillId="39" borderId="51">
      <alignment horizontal="right" vertical="center"/>
    </xf>
    <xf numFmtId="0" fontId="115" fillId="39" borderId="52">
      <alignment horizontal="right" vertical="center"/>
    </xf>
    <xf numFmtId="4" fontId="115" fillId="39" borderId="52">
      <alignment horizontal="right" vertical="center"/>
    </xf>
    <xf numFmtId="0" fontId="125" fillId="86" borderId="46" applyNumberFormat="0" applyAlignment="0" applyProtection="0"/>
    <xf numFmtId="0" fontId="68" fillId="40" borderId="51">
      <alignment horizontal="left" vertical="center"/>
    </xf>
    <xf numFmtId="0" fontId="136" fillId="73" borderId="46" applyNumberFormat="0" applyAlignment="0" applyProtection="0"/>
    <xf numFmtId="0" fontId="140" fillId="86" borderId="55" applyNumberFormat="0" applyAlignment="0" applyProtection="0"/>
    <xf numFmtId="0" fontId="143" fillId="0" borderId="56" applyNumberFormat="0" applyFill="0" applyAlignment="0" applyProtection="0"/>
    <xf numFmtId="49" fontId="68" fillId="0" borderId="51" applyNumberFormat="0" applyFont="0" applyFill="0" applyBorder="0" applyProtection="0">
      <alignment horizontal="left" vertical="center" indent="5"/>
    </xf>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49" fontId="68" fillId="0" borderId="47" applyNumberFormat="0" applyFont="0" applyFill="0" applyBorder="0" applyProtection="0">
      <alignment horizontal="left" vertical="center" indent="2"/>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05" fillId="73" borderId="46" applyNumberFormat="0" applyAlignment="0" applyProtection="0"/>
    <xf numFmtId="0" fontId="68" fillId="0" borderId="47">
      <alignment horizontal="right" vertical="center"/>
    </xf>
    <xf numFmtId="4" fontId="68" fillId="0" borderId="47">
      <alignment horizontal="right" vertical="center"/>
    </xf>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68" fillId="0" borderId="47" applyNumberFormat="0" applyFill="0" applyAlignment="0" applyProtection="0"/>
    <xf numFmtId="192" fontId="68" fillId="90" borderId="47" applyNumberFormat="0" applyFont="0" applyBorder="0" applyAlignment="0" applyProtection="0">
      <alignment horizontal="right" vertical="center"/>
    </xf>
    <xf numFmtId="0" fontId="68" fillId="59" borderId="47"/>
    <xf numFmtId="4" fontId="68" fillId="59" borderId="47"/>
    <xf numFmtId="4" fontId="115" fillId="39" borderId="47">
      <alignment horizontal="right" vertical="center"/>
    </xf>
    <xf numFmtId="0" fontId="68" fillId="59" borderId="47"/>
    <xf numFmtId="0" fontId="124" fillId="86" borderId="46" applyNumberFormat="0" applyAlignment="0" applyProtection="0"/>
    <xf numFmtId="0" fontId="115" fillId="40" borderId="47">
      <alignment horizontal="right" vertical="center"/>
    </xf>
    <xf numFmtId="0" fontId="68" fillId="0" borderId="47">
      <alignment horizontal="right" vertical="center"/>
    </xf>
    <xf numFmtId="0" fontId="143" fillId="0" borderId="56" applyNumberFormat="0" applyFill="0" applyAlignment="0" applyProtection="0"/>
    <xf numFmtId="0" fontId="68" fillId="40" borderId="48">
      <alignment horizontal="left" vertical="center"/>
    </xf>
    <xf numFmtId="0" fontId="136" fillId="73" borderId="46" applyNumberFormat="0" applyAlignment="0" applyProtection="0"/>
    <xf numFmtId="192" fontId="68" fillId="90" borderId="47" applyNumberFormat="0" applyFont="0" applyBorder="0" applyAlignment="0" applyProtection="0">
      <alignment horizontal="right" vertical="center"/>
    </xf>
    <xf numFmtId="0" fontId="119" fillId="89" borderId="54" applyNumberFormat="0" applyFont="0" applyAlignment="0" applyProtection="0"/>
    <xf numFmtId="0" fontId="68" fillId="39" borderId="75">
      <alignment horizontal="left" vertical="center" wrapText="1" indent="2"/>
    </xf>
    <xf numFmtId="4" fontId="68" fillId="59" borderId="47"/>
    <xf numFmtId="49" fontId="79" fillId="0" borderId="47" applyNumberFormat="0" applyFill="0" applyBorder="0" applyProtection="0">
      <alignment horizontal="left" vertical="center"/>
    </xf>
    <xf numFmtId="0" fontId="68" fillId="0" borderId="47">
      <alignment horizontal="right" vertical="center"/>
    </xf>
    <xf numFmtId="4" fontId="115" fillId="39" borderId="49">
      <alignment horizontal="right" vertical="center"/>
    </xf>
    <xf numFmtId="4" fontId="115" fillId="39" borderId="47">
      <alignment horizontal="right" vertical="center"/>
    </xf>
    <xf numFmtId="4" fontId="115" fillId="39" borderId="47">
      <alignment horizontal="right" vertical="center"/>
    </xf>
    <xf numFmtId="0" fontId="117" fillId="40" borderId="47">
      <alignment horizontal="right" vertical="center"/>
    </xf>
    <xf numFmtId="0" fontId="115" fillId="40" borderId="47">
      <alignment horizontal="right" vertical="center"/>
    </xf>
    <xf numFmtId="49" fontId="68" fillId="0" borderId="47" applyNumberFormat="0" applyFont="0" applyFill="0" applyBorder="0" applyProtection="0">
      <alignment horizontal="left" vertical="center" indent="2"/>
    </xf>
    <xf numFmtId="0" fontId="136" fillId="73" borderId="46" applyNumberFormat="0" applyAlignment="0" applyProtection="0"/>
    <xf numFmtId="0" fontId="122" fillId="86" borderId="55" applyNumberFormat="0" applyAlignment="0" applyProtection="0"/>
    <xf numFmtId="49" fontId="68" fillId="0" borderId="47" applyNumberFormat="0" applyFont="0" applyFill="0" applyBorder="0" applyProtection="0">
      <alignment horizontal="left" vertical="center" indent="2"/>
    </xf>
    <xf numFmtId="0" fontId="105" fillId="73" borderId="46" applyNumberFormat="0" applyAlignment="0" applyProtection="0"/>
    <xf numFmtId="4" fontId="68" fillId="0" borderId="47" applyFill="0" applyBorder="0" applyProtection="0">
      <alignment horizontal="right" vertical="center"/>
    </xf>
    <xf numFmtId="0" fontId="125" fillId="86" borderId="46" applyNumberFormat="0" applyAlignment="0" applyProtection="0"/>
    <xf numFmtId="0" fontId="143" fillId="0" borderId="56" applyNumberFormat="0" applyFill="0" applyAlignment="0" applyProtection="0"/>
    <xf numFmtId="0" fontId="140" fillId="86" borderId="55" applyNumberFormat="0" applyAlignment="0" applyProtection="0"/>
    <xf numFmtId="0" fontId="68" fillId="0" borderId="47" applyNumberFormat="0" applyFill="0" applyAlignment="0" applyProtection="0"/>
    <xf numFmtId="4" fontId="68" fillId="0" borderId="47">
      <alignment horizontal="right" vertical="center"/>
    </xf>
    <xf numFmtId="0" fontId="68" fillId="0" borderId="47">
      <alignment horizontal="right" vertical="center"/>
    </xf>
    <xf numFmtId="0" fontId="136" fillId="73" borderId="46" applyNumberFormat="0" applyAlignment="0" applyProtection="0"/>
    <xf numFmtId="0" fontId="122" fillId="86" borderId="55" applyNumberFormat="0" applyAlignment="0" applyProtection="0"/>
    <xf numFmtId="0" fontId="124" fillId="86" borderId="46" applyNumberFormat="0" applyAlignment="0" applyProtection="0"/>
    <xf numFmtId="0" fontId="125" fillId="86" borderId="46" applyNumberFormat="0" applyAlignment="0" applyProtection="0"/>
    <xf numFmtId="0" fontId="125" fillId="86" borderId="46" applyNumberFormat="0" applyAlignment="0" applyProtection="0"/>
    <xf numFmtId="4" fontId="115" fillId="39" borderId="48">
      <alignment horizontal="right" vertical="center"/>
    </xf>
    <xf numFmtId="0" fontId="115" fillId="39" borderId="48">
      <alignment horizontal="right" vertical="center"/>
    </xf>
    <xf numFmtId="0" fontId="115" fillId="39" borderId="47">
      <alignment horizontal="right" vertical="center"/>
    </xf>
    <xf numFmtId="4" fontId="117" fillId="40" borderId="47">
      <alignment horizontal="right" vertical="center"/>
    </xf>
    <xf numFmtId="0" fontId="105" fillId="73" borderId="46" applyNumberFormat="0" applyAlignment="0" applyProtection="0"/>
    <xf numFmtId="0" fontId="128" fillId="0" borderId="56" applyNumberFormat="0" applyFill="0" applyAlignment="0" applyProtection="0"/>
    <xf numFmtId="0" fontId="143" fillId="0" borderId="56" applyNumberFormat="0" applyFill="0" applyAlignment="0" applyProtection="0"/>
    <xf numFmtId="0" fontId="119" fillId="89" borderId="54" applyNumberFormat="0" applyFont="0" applyAlignment="0" applyProtection="0"/>
    <xf numFmtId="0" fontId="136" fillId="73" borderId="46" applyNumberFormat="0" applyAlignment="0" applyProtection="0"/>
    <xf numFmtId="49" fontId="79" fillId="0" borderId="47" applyNumberFormat="0" applyFill="0" applyBorder="0" applyProtection="0">
      <alignment horizontal="left" vertical="center"/>
    </xf>
    <xf numFmtId="0" fontId="125" fillId="86" borderId="46" applyNumberFormat="0" applyAlignment="0" applyProtection="0"/>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4" fontId="68" fillId="59" borderId="47"/>
    <xf numFmtId="0" fontId="115" fillId="39" borderId="47">
      <alignment horizontal="right" vertical="center"/>
    </xf>
    <xf numFmtId="0" fontId="143" fillId="0" borderId="56" applyNumberFormat="0" applyFill="0" applyAlignment="0" applyProtection="0"/>
    <xf numFmtId="4" fontId="115" fillId="39" borderId="49">
      <alignment horizontal="right" vertical="center"/>
    </xf>
    <xf numFmtId="0" fontId="124" fillId="86" borderId="46" applyNumberFormat="0" applyAlignment="0" applyProtection="0"/>
    <xf numFmtId="0" fontId="115" fillId="39" borderId="48">
      <alignment horizontal="right" vertical="center"/>
    </xf>
    <xf numFmtId="0" fontId="125" fillId="86" borderId="46" applyNumberFormat="0" applyAlignment="0" applyProtection="0"/>
    <xf numFmtId="0" fontId="128" fillId="0" borderId="56" applyNumberFormat="0" applyFill="0" applyAlignment="0" applyProtection="0"/>
    <xf numFmtId="0" fontId="119" fillId="89" borderId="54" applyNumberFormat="0" applyFont="0" applyAlignment="0" applyProtection="0"/>
    <xf numFmtId="4" fontId="115" fillId="39" borderId="48">
      <alignment horizontal="right" vertical="center"/>
    </xf>
    <xf numFmtId="0" fontId="45" fillId="0" borderId="18" applyNumberFormat="0" applyFill="0" applyAlignment="0" applyProtection="0"/>
    <xf numFmtId="0" fontId="68" fillId="59" borderId="47"/>
    <xf numFmtId="192" fontId="68" fillId="90" borderId="47" applyNumberFormat="0" applyFont="0" applyBorder="0" applyAlignment="0" applyProtection="0">
      <alignment horizontal="right" vertical="center"/>
    </xf>
    <xf numFmtId="0" fontId="68" fillId="0" borderId="47" applyNumberFormat="0" applyFill="0" applyAlignment="0" applyProtection="0"/>
    <xf numFmtId="4" fontId="68" fillId="0" borderId="47" applyFill="0" applyBorder="0" applyProtection="0">
      <alignment horizontal="right" vertical="center"/>
    </xf>
    <xf numFmtId="4" fontId="115" fillId="40" borderId="47">
      <alignment horizontal="right" vertical="center"/>
    </xf>
    <xf numFmtId="0" fontId="128" fillId="0" borderId="56" applyNumberFormat="0" applyFill="0" applyAlignment="0" applyProtection="0"/>
    <xf numFmtId="49" fontId="79" fillId="0" borderId="47" applyNumberFormat="0" applyFill="0" applyBorder="0" applyProtection="0">
      <alignment horizontal="left" vertical="center"/>
    </xf>
    <xf numFmtId="49" fontId="68" fillId="0" borderId="48" applyNumberFormat="0" applyFont="0" applyFill="0" applyBorder="0" applyProtection="0">
      <alignment horizontal="left" vertical="center" indent="5"/>
    </xf>
    <xf numFmtId="0" fontId="68" fillId="40" borderId="48">
      <alignment horizontal="left" vertical="center"/>
    </xf>
    <xf numFmtId="0" fontId="125" fillId="86" borderId="46" applyNumberFormat="0" applyAlignment="0" applyProtection="0"/>
    <xf numFmtId="4" fontId="115" fillId="39" borderId="49">
      <alignment horizontal="right" vertical="center"/>
    </xf>
    <xf numFmtId="0" fontId="136" fillId="73" borderId="46" applyNumberFormat="0" applyAlignment="0" applyProtection="0"/>
    <xf numFmtId="0" fontId="136" fillId="73" borderId="46" applyNumberFormat="0" applyAlignment="0" applyProtection="0"/>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5" fillId="39" borderId="47">
      <alignment horizontal="right" vertical="center"/>
    </xf>
    <xf numFmtId="0" fontId="3" fillId="89" borderId="54" applyNumberFormat="0" applyFont="0" applyAlignment="0" applyProtection="0"/>
    <xf numFmtId="4" fontId="68" fillId="0" borderId="47">
      <alignment horizontal="right" vertical="center"/>
    </xf>
    <xf numFmtId="0" fontId="143" fillId="0" borderId="56" applyNumberFormat="0" applyFill="0" applyAlignment="0" applyProtection="0"/>
    <xf numFmtId="0" fontId="115" fillId="39" borderId="47">
      <alignment horizontal="right" vertical="center"/>
    </xf>
    <xf numFmtId="0" fontId="115" fillId="39" borderId="47">
      <alignment horizontal="right" vertical="center"/>
    </xf>
    <xf numFmtId="4" fontId="117" fillId="40" borderId="47">
      <alignment horizontal="right" vertical="center"/>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15" fillId="39" borderId="48">
      <alignment horizontal="right" vertical="center"/>
    </xf>
    <xf numFmtId="4" fontId="115" fillId="39" borderId="48">
      <alignment horizontal="right" vertical="center"/>
    </xf>
    <xf numFmtId="0" fontId="115" fillId="39" borderId="49">
      <alignment horizontal="right" vertical="center"/>
    </xf>
    <xf numFmtId="4" fontId="115" fillId="39" borderId="49">
      <alignment horizontal="right" vertical="center"/>
    </xf>
    <xf numFmtId="0" fontId="125" fillId="86" borderId="46" applyNumberFormat="0" applyAlignment="0" applyProtection="0"/>
    <xf numFmtId="0" fontId="68" fillId="40" borderId="48">
      <alignment horizontal="left" vertical="center"/>
    </xf>
    <xf numFmtId="0" fontId="136" fillId="73" borderId="46" applyNumberFormat="0" applyAlignment="0" applyProtection="0"/>
    <xf numFmtId="0" fontId="68" fillId="0" borderId="47">
      <alignment horizontal="right" vertical="center"/>
    </xf>
    <xf numFmtId="4" fontId="68" fillId="0" borderId="47">
      <alignment horizontal="right" vertical="center"/>
    </xf>
    <xf numFmtId="0" fontId="68" fillId="0" borderId="47" applyNumberFormat="0" applyFill="0" applyAlignment="0" applyProtection="0"/>
    <xf numFmtId="0" fontId="140" fillId="86" borderId="55" applyNumberFormat="0" applyAlignment="0" applyProtection="0"/>
    <xf numFmtId="192" fontId="68" fillId="90" borderId="47" applyNumberFormat="0" applyFont="0" applyBorder="0" applyAlignment="0" applyProtection="0">
      <alignment horizontal="right" vertical="center"/>
    </xf>
    <xf numFmtId="0" fontId="68" fillId="59" borderId="47"/>
    <xf numFmtId="4" fontId="68" fillId="59" borderId="47"/>
    <xf numFmtId="0" fontId="143" fillId="0" borderId="56" applyNumberFormat="0" applyFill="0" applyAlignment="0" applyProtection="0"/>
    <xf numFmtId="0" fontId="3" fillId="89" borderId="54" applyNumberFormat="0" applyFont="0" applyAlignment="0" applyProtection="0"/>
    <xf numFmtId="0" fontId="119" fillId="89" borderId="54" applyNumberFormat="0" applyFont="0" applyAlignment="0" applyProtection="0"/>
    <xf numFmtId="0" fontId="68" fillId="0" borderId="47" applyNumberFormat="0" applyFill="0" applyAlignment="0" applyProtection="0"/>
    <xf numFmtId="0" fontId="128" fillId="0" borderId="56" applyNumberFormat="0" applyFill="0" applyAlignment="0" applyProtection="0"/>
    <xf numFmtId="0" fontId="143" fillId="0" borderId="56" applyNumberFormat="0" applyFill="0" applyAlignment="0" applyProtection="0"/>
    <xf numFmtId="0" fontId="105" fillId="73" borderId="46" applyNumberFormat="0" applyAlignment="0" applyProtection="0"/>
    <xf numFmtId="0" fontId="125" fillId="86" borderId="46" applyNumberFormat="0" applyAlignment="0" applyProtection="0"/>
    <xf numFmtId="4" fontId="117" fillId="40" borderId="47">
      <alignment horizontal="right" vertical="center"/>
    </xf>
    <xf numFmtId="0" fontId="115" fillId="40" borderId="47">
      <alignment horizontal="right" vertical="center"/>
    </xf>
    <xf numFmtId="192" fontId="68" fillId="90" borderId="47" applyNumberFormat="0" applyFont="0" applyBorder="0" applyAlignment="0" applyProtection="0">
      <alignment horizontal="right" vertical="center"/>
    </xf>
    <xf numFmtId="0" fontId="128" fillId="0" borderId="56" applyNumberFormat="0" applyFill="0" applyAlignment="0" applyProtection="0"/>
    <xf numFmtId="49" fontId="68" fillId="0" borderId="47" applyNumberFormat="0" applyFont="0" applyFill="0" applyBorder="0" applyProtection="0">
      <alignment horizontal="left" vertical="center" indent="2"/>
    </xf>
    <xf numFmtId="49" fontId="68" fillId="0" borderId="48" applyNumberFormat="0" applyFont="0" applyFill="0" applyBorder="0" applyProtection="0">
      <alignment horizontal="left" vertical="center" indent="5"/>
    </xf>
    <xf numFmtId="49" fontId="68" fillId="0" borderId="47" applyNumberFormat="0" applyFont="0" applyFill="0" applyBorder="0" applyProtection="0">
      <alignment horizontal="left" vertical="center" indent="2"/>
    </xf>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140" fillId="86" borderId="55" applyNumberFormat="0" applyAlignment="0" applyProtection="0"/>
    <xf numFmtId="0" fontId="115" fillId="39" borderId="49">
      <alignment horizontal="right" vertical="center"/>
    </xf>
    <xf numFmtId="0" fontId="105" fillId="73" borderId="46" applyNumberFormat="0" applyAlignment="0" applyProtection="0"/>
    <xf numFmtId="0" fontId="115" fillId="39" borderId="49">
      <alignment horizontal="right" vertical="center"/>
    </xf>
    <xf numFmtId="4" fontId="115" fillId="39" borderId="47">
      <alignment horizontal="right" vertical="center"/>
    </xf>
    <xf numFmtId="0" fontId="115" fillId="39" borderId="47">
      <alignment horizontal="right" vertical="center"/>
    </xf>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0" fontId="68" fillId="59" borderId="47"/>
    <xf numFmtId="4" fontId="68" fillId="59" borderId="47"/>
    <xf numFmtId="4" fontId="115" fillId="39" borderId="47">
      <alignment horizontal="right" vertical="center"/>
    </xf>
    <xf numFmtId="0" fontId="117" fillId="40" borderId="47">
      <alignment horizontal="right" vertical="center"/>
    </xf>
    <xf numFmtId="0" fontId="105" fillId="73" borderId="46" applyNumberFormat="0" applyAlignment="0" applyProtection="0"/>
    <xf numFmtId="0" fontId="125" fillId="86" borderId="46" applyNumberFormat="0" applyAlignment="0" applyProtection="0"/>
    <xf numFmtId="4" fontId="68" fillId="0" borderId="47">
      <alignment horizontal="right" vertical="center"/>
    </xf>
    <xf numFmtId="0" fontId="140" fillId="86" borderId="55" applyNumberFormat="0" applyAlignment="0" applyProtection="0"/>
    <xf numFmtId="0" fontId="136" fillId="73" borderId="46" applyNumberFormat="0" applyAlignment="0" applyProtection="0"/>
    <xf numFmtId="0" fontId="124" fillId="86" borderId="46" applyNumberFormat="0" applyAlignment="0" applyProtection="0"/>
    <xf numFmtId="0" fontId="122" fillId="86" borderId="55" applyNumberFormat="0" applyAlignment="0" applyProtection="0"/>
    <xf numFmtId="0" fontId="115" fillId="39" borderId="49">
      <alignment horizontal="right" vertical="center"/>
    </xf>
    <xf numFmtId="0" fontId="117" fillId="40" borderId="47">
      <alignment horizontal="right" vertical="center"/>
    </xf>
    <xf numFmtId="4" fontId="115" fillId="40" borderId="47">
      <alignment horizontal="right" vertical="center"/>
    </xf>
    <xf numFmtId="4" fontId="115" fillId="39" borderId="47">
      <alignment horizontal="right" vertical="center"/>
    </xf>
    <xf numFmtId="49" fontId="68" fillId="0" borderId="48" applyNumberFormat="0" applyFont="0" applyFill="0" applyBorder="0" applyProtection="0">
      <alignment horizontal="left" vertical="center" indent="5"/>
    </xf>
    <xf numFmtId="4" fontId="68" fillId="0" borderId="47" applyFill="0" applyBorder="0" applyProtection="0">
      <alignment horizontal="right" vertical="center"/>
    </xf>
    <xf numFmtId="4" fontId="115" fillId="40" borderId="47">
      <alignment horizontal="right" vertical="center"/>
    </xf>
    <xf numFmtId="0" fontId="136" fillId="73" borderId="46" applyNumberFormat="0" applyAlignment="0" applyProtection="0"/>
    <xf numFmtId="0" fontId="105" fillId="73" borderId="46" applyNumberFormat="0" applyAlignment="0" applyProtection="0"/>
    <xf numFmtId="0" fontId="124" fillId="86" borderId="46" applyNumberFormat="0" applyAlignment="0" applyProtection="0"/>
    <xf numFmtId="0" fontId="42" fillId="9" borderId="13" applyNumberFormat="0" applyAlignment="0" applyProtection="0"/>
    <xf numFmtId="4" fontId="115" fillId="40" borderId="65">
      <alignment horizontal="right" vertical="center"/>
    </xf>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49" fontId="68" fillId="0" borderId="58" applyNumberFormat="0" applyFont="0" applyFill="0" applyBorder="0" applyProtection="0">
      <alignment horizontal="left" vertical="center" indent="2"/>
    </xf>
    <xf numFmtId="49" fontId="68" fillId="0" borderId="59" applyNumberFormat="0" applyFont="0" applyFill="0" applyBorder="0" applyProtection="0">
      <alignment horizontal="left" vertical="center" indent="5"/>
    </xf>
    <xf numFmtId="0" fontId="104" fillId="39" borderId="67" applyNumberFormat="0" applyAlignment="0" applyProtection="0"/>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117" fillId="40" borderId="65">
      <alignment horizontal="right" vertical="center"/>
    </xf>
    <xf numFmtId="0" fontId="68" fillId="0" borderId="75">
      <alignment horizontal="left" vertical="center" wrapText="1" indent="2"/>
    </xf>
    <xf numFmtId="0" fontId="68" fillId="0" borderId="65" applyNumberFormat="0" applyFill="0" applyAlignment="0" applyProtection="0"/>
    <xf numFmtId="0" fontId="42" fillId="9" borderId="13" applyNumberFormat="0" applyAlignment="0" applyProtection="0"/>
    <xf numFmtId="49" fontId="79" fillId="0" borderId="65" applyNumberFormat="0" applyFill="0" applyBorder="0" applyProtection="0">
      <alignment horizontal="left" vertical="center"/>
    </xf>
    <xf numFmtId="49" fontId="79" fillId="0" borderId="68" applyNumberFormat="0" applyFill="0" applyBorder="0" applyProtection="0">
      <alignment horizontal="left" vertical="center"/>
    </xf>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0" fontId="115" fillId="39" borderId="66">
      <alignment horizontal="right" vertical="center"/>
    </xf>
    <xf numFmtId="0" fontId="140" fillId="86" borderId="73" applyNumberFormat="0" applyAlignment="0" applyProtection="0"/>
    <xf numFmtId="192" fontId="68" fillId="90" borderId="65" applyNumberFormat="0" applyFont="0" applyBorder="0" applyAlignment="0" applyProtection="0">
      <alignment horizontal="right" vertical="center"/>
    </xf>
    <xf numFmtId="4" fontId="68" fillId="0" borderId="65" applyFill="0" applyBorder="0" applyProtection="0">
      <alignment horizontal="right" vertical="center"/>
    </xf>
    <xf numFmtId="0" fontId="68" fillId="0" borderId="75">
      <alignment horizontal="left" vertical="center" wrapText="1" indent="2"/>
    </xf>
    <xf numFmtId="0" fontId="1" fillId="17" borderId="0" applyNumberFormat="0" applyBorder="0" applyAlignment="0" applyProtection="0"/>
    <xf numFmtId="0" fontId="105" fillId="73" borderId="57" applyNumberFormat="0" applyAlignment="0" applyProtection="0"/>
    <xf numFmtId="0" fontId="101" fillId="44" borderId="72" applyNumberFormat="0" applyFont="0" applyAlignment="0" applyProtection="0"/>
    <xf numFmtId="0" fontId="104" fillId="39" borderId="67" applyNumberFormat="0" applyAlignment="0" applyProtection="0"/>
    <xf numFmtId="0" fontId="115" fillId="39" borderId="65">
      <alignment horizontal="right" vertical="center"/>
    </xf>
    <xf numFmtId="0" fontId="104" fillId="39" borderId="67" applyNumberFormat="0" applyAlignment="0" applyProtection="0"/>
    <xf numFmtId="0" fontId="104" fillId="39" borderId="67" applyNumberFormat="0" applyAlignment="0" applyProtection="0"/>
    <xf numFmtId="0" fontId="104" fillId="39"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115" fillId="39" borderId="65">
      <alignment horizontal="right" vertical="center"/>
    </xf>
    <xf numFmtId="4" fontId="115" fillId="39" borderId="58">
      <alignment horizontal="right" vertical="center"/>
    </xf>
    <xf numFmtId="0" fontId="68" fillId="59" borderId="58"/>
    <xf numFmtId="0" fontId="124" fillId="86" borderId="57" applyNumberFormat="0" applyAlignment="0" applyProtection="0"/>
    <xf numFmtId="0" fontId="115" fillId="40" borderId="58">
      <alignment horizontal="right" vertical="center"/>
    </xf>
    <xf numFmtId="0" fontId="68" fillId="0" borderId="58">
      <alignment horizontal="right" vertical="center"/>
    </xf>
    <xf numFmtId="0" fontId="143" fillId="0" borderId="63" applyNumberFormat="0" applyFill="0" applyAlignment="0" applyProtection="0"/>
    <xf numFmtId="0" fontId="68" fillId="40" borderId="59">
      <alignment horizontal="left" vertical="center"/>
    </xf>
    <xf numFmtId="0" fontId="136" fillId="73" borderId="57" applyNumberFormat="0" applyAlignment="0" applyProtection="0"/>
    <xf numFmtId="192" fontId="68" fillId="90" borderId="58" applyNumberFormat="0" applyFont="0" applyBorder="0" applyAlignment="0" applyProtection="0">
      <alignment horizontal="right" vertical="center"/>
    </xf>
    <xf numFmtId="0" fontId="119" fillId="89" borderId="61" applyNumberFormat="0" applyFont="0" applyAlignment="0" applyProtection="0"/>
    <xf numFmtId="0" fontId="46" fillId="31" borderId="0" applyNumberFormat="0" applyBorder="0" applyAlignment="0" applyProtection="0"/>
    <xf numFmtId="4" fontId="68" fillId="59" borderId="58"/>
    <xf numFmtId="49" fontId="79" fillId="0" borderId="58" applyNumberFormat="0" applyFill="0" applyBorder="0" applyProtection="0">
      <alignment horizontal="left" vertical="center"/>
    </xf>
    <xf numFmtId="0" fontId="68" fillId="0" borderId="58">
      <alignment horizontal="right" vertical="center"/>
    </xf>
    <xf numFmtId="4" fontId="115" fillId="39" borderId="60">
      <alignment horizontal="right" vertical="center"/>
    </xf>
    <xf numFmtId="4" fontId="115" fillId="39" borderId="58">
      <alignment horizontal="right" vertical="center"/>
    </xf>
    <xf numFmtId="4" fontId="115" fillId="39" borderId="58">
      <alignment horizontal="right" vertical="center"/>
    </xf>
    <xf numFmtId="0" fontId="117" fillId="40" borderId="58">
      <alignment horizontal="right" vertical="center"/>
    </xf>
    <xf numFmtId="0" fontId="115" fillId="40" borderId="58">
      <alignment horizontal="right" vertical="center"/>
    </xf>
    <xf numFmtId="49" fontId="68" fillId="0" borderId="58" applyNumberFormat="0" applyFont="0" applyFill="0" applyBorder="0" applyProtection="0">
      <alignment horizontal="left" vertical="center" indent="2"/>
    </xf>
    <xf numFmtId="0" fontId="136" fillId="73" borderId="57" applyNumberFormat="0" applyAlignment="0" applyProtection="0"/>
    <xf numFmtId="0" fontId="122" fillId="86" borderId="62" applyNumberFormat="0" applyAlignment="0" applyProtection="0"/>
    <xf numFmtId="49" fontId="68" fillId="0" borderId="58" applyNumberFormat="0" applyFont="0" applyFill="0" applyBorder="0" applyProtection="0">
      <alignment horizontal="left" vertical="center" indent="2"/>
    </xf>
    <xf numFmtId="0" fontId="105" fillId="73" borderId="57" applyNumberFormat="0" applyAlignment="0" applyProtection="0"/>
    <xf numFmtId="4" fontId="68" fillId="0" borderId="58" applyFill="0" applyBorder="0" applyProtection="0">
      <alignment horizontal="right" vertical="center"/>
    </xf>
    <xf numFmtId="0" fontId="125" fillId="86" borderId="57" applyNumberFormat="0" applyAlignment="0" applyProtection="0"/>
    <xf numFmtId="0" fontId="143" fillId="0" borderId="63" applyNumberFormat="0" applyFill="0" applyAlignment="0" applyProtection="0"/>
    <xf numFmtId="0" fontId="140" fillId="86" borderId="62" applyNumberFormat="0" applyAlignment="0" applyProtection="0"/>
    <xf numFmtId="0" fontId="68" fillId="0" borderId="58" applyNumberFormat="0" applyFill="0" applyAlignment="0" applyProtection="0"/>
    <xf numFmtId="4" fontId="68" fillId="0" borderId="58">
      <alignment horizontal="right" vertical="center"/>
    </xf>
    <xf numFmtId="0" fontId="68" fillId="0" borderId="58">
      <alignment horizontal="right" vertical="center"/>
    </xf>
    <xf numFmtId="0" fontId="136" fillId="73" borderId="57" applyNumberFormat="0" applyAlignment="0" applyProtection="0"/>
    <xf numFmtId="0" fontId="122" fillId="86" borderId="62" applyNumberFormat="0" applyAlignment="0" applyProtection="0"/>
    <xf numFmtId="0" fontId="124" fillId="86" borderId="57" applyNumberFormat="0" applyAlignment="0" applyProtection="0"/>
    <xf numFmtId="0" fontId="125" fillId="86" borderId="57" applyNumberFormat="0" applyAlignment="0" applyProtection="0"/>
    <xf numFmtId="0" fontId="125" fillId="86" borderId="57" applyNumberFormat="0" applyAlignment="0" applyProtection="0"/>
    <xf numFmtId="4" fontId="115" fillId="39" borderId="59">
      <alignment horizontal="right" vertical="center"/>
    </xf>
    <xf numFmtId="0" fontId="115" fillId="39" borderId="59">
      <alignment horizontal="right" vertical="center"/>
    </xf>
    <xf numFmtId="0" fontId="115" fillId="39" borderId="58">
      <alignment horizontal="right" vertical="center"/>
    </xf>
    <xf numFmtId="4" fontId="117" fillId="40" borderId="58">
      <alignment horizontal="right" vertical="center"/>
    </xf>
    <xf numFmtId="0" fontId="105" fillId="73" borderId="57" applyNumberFormat="0" applyAlignment="0" applyProtection="0"/>
    <xf numFmtId="0" fontId="128" fillId="0" borderId="63" applyNumberFormat="0" applyFill="0" applyAlignment="0" applyProtection="0"/>
    <xf numFmtId="0" fontId="143" fillId="0" borderId="63" applyNumberFormat="0" applyFill="0" applyAlignment="0" applyProtection="0"/>
    <xf numFmtId="0" fontId="119" fillId="89" borderId="61" applyNumberFormat="0" applyFont="0" applyAlignment="0" applyProtection="0"/>
    <xf numFmtId="0" fontId="136" fillId="73" borderId="57" applyNumberFormat="0" applyAlignment="0" applyProtection="0"/>
    <xf numFmtId="49" fontId="79" fillId="0" borderId="58" applyNumberFormat="0" applyFill="0" applyBorder="0" applyProtection="0">
      <alignment horizontal="left" vertical="center"/>
    </xf>
    <xf numFmtId="0" fontId="68" fillId="59" borderId="65"/>
    <xf numFmtId="0" fontId="125" fillId="86" borderId="57" applyNumberFormat="0" applyAlignment="0" applyProtection="0"/>
    <xf numFmtId="0" fontId="46" fillId="23" borderId="0" applyNumberFormat="0" applyBorder="0" applyAlignment="0" applyProtection="0"/>
    <xf numFmtId="0" fontId="119" fillId="89" borderId="61" applyNumberFormat="0" applyFont="0" applyAlignment="0" applyProtection="0"/>
    <xf numFmtId="0" fontId="3"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4" fontId="68" fillId="59" borderId="58"/>
    <xf numFmtId="0" fontId="115" fillId="39" borderId="58">
      <alignment horizontal="right" vertical="center"/>
    </xf>
    <xf numFmtId="0" fontId="143" fillId="0" borderId="63" applyNumberFormat="0" applyFill="0" applyAlignment="0" applyProtection="0"/>
    <xf numFmtId="4" fontId="115" fillId="39" borderId="60">
      <alignment horizontal="right" vertical="center"/>
    </xf>
    <xf numFmtId="0" fontId="124" fillId="86" borderId="57" applyNumberFormat="0" applyAlignment="0" applyProtection="0"/>
    <xf numFmtId="0" fontId="115" fillId="39" borderId="59">
      <alignment horizontal="right" vertical="center"/>
    </xf>
    <xf numFmtId="0" fontId="125" fillId="86" borderId="57" applyNumberFormat="0" applyAlignment="0" applyProtection="0"/>
    <xf numFmtId="0" fontId="128" fillId="0" borderId="63" applyNumberFormat="0" applyFill="0" applyAlignment="0" applyProtection="0"/>
    <xf numFmtId="0" fontId="119" fillId="89" borderId="61" applyNumberFormat="0" applyFont="0" applyAlignment="0" applyProtection="0"/>
    <xf numFmtId="4" fontId="115" fillId="39" borderId="59">
      <alignment horizontal="right" vertical="center"/>
    </xf>
    <xf numFmtId="0" fontId="68" fillId="59" borderId="58"/>
    <xf numFmtId="192" fontId="68" fillId="90" borderId="58" applyNumberFormat="0" applyFont="0" applyBorder="0" applyAlignment="0" applyProtection="0">
      <alignment horizontal="right" vertical="center"/>
    </xf>
    <xf numFmtId="0" fontId="68" fillId="0" borderId="58" applyNumberFormat="0" applyFill="0" applyAlignment="0" applyProtection="0"/>
    <xf numFmtId="4" fontId="68" fillId="0" borderId="58" applyFill="0" applyBorder="0" applyProtection="0">
      <alignment horizontal="right" vertical="center"/>
    </xf>
    <xf numFmtId="4" fontId="115" fillId="40" borderId="58">
      <alignment horizontal="right" vertical="center"/>
    </xf>
    <xf numFmtId="0" fontId="128" fillId="0" borderId="63" applyNumberFormat="0" applyFill="0" applyAlignment="0" applyProtection="0"/>
    <xf numFmtId="49" fontId="79" fillId="0" borderId="58" applyNumberFormat="0" applyFill="0" applyBorder="0" applyProtection="0">
      <alignment horizontal="left" vertical="center"/>
    </xf>
    <xf numFmtId="49" fontId="68" fillId="0" borderId="59" applyNumberFormat="0" applyFont="0" applyFill="0" applyBorder="0" applyProtection="0">
      <alignment horizontal="left" vertical="center" indent="5"/>
    </xf>
    <xf numFmtId="0" fontId="68" fillId="40" borderId="59">
      <alignment horizontal="left" vertical="center"/>
    </xf>
    <xf numFmtId="0" fontId="125" fillId="86" borderId="57" applyNumberFormat="0" applyAlignment="0" applyProtection="0"/>
    <xf numFmtId="4" fontId="115" fillId="39" borderId="60">
      <alignment horizontal="right" vertical="center"/>
    </xf>
    <xf numFmtId="0" fontId="136" fillId="73" borderId="57" applyNumberFormat="0" applyAlignment="0" applyProtection="0"/>
    <xf numFmtId="0" fontId="136" fillId="73" borderId="57" applyNumberFormat="0" applyAlignment="0" applyProtection="0"/>
    <xf numFmtId="0" fontId="119"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15" fillId="39" borderId="58">
      <alignment horizontal="right" vertical="center"/>
    </xf>
    <xf numFmtId="0" fontId="3" fillId="89" borderId="61" applyNumberFormat="0" applyFont="0" applyAlignment="0" applyProtection="0"/>
    <xf numFmtId="4" fontId="68" fillId="0" borderId="58">
      <alignment horizontal="right" vertical="center"/>
    </xf>
    <xf numFmtId="0" fontId="143" fillId="0" borderId="63" applyNumberFormat="0" applyFill="0" applyAlignment="0" applyProtection="0"/>
    <xf numFmtId="0" fontId="115" fillId="39" borderId="58">
      <alignment horizontal="right" vertical="center"/>
    </xf>
    <xf numFmtId="0" fontId="115" fillId="39" borderId="58">
      <alignment horizontal="right" vertical="center"/>
    </xf>
    <xf numFmtId="4" fontId="117" fillId="40" borderId="58">
      <alignment horizontal="right" vertical="center"/>
    </xf>
    <xf numFmtId="0" fontId="115" fillId="40" borderId="58">
      <alignment horizontal="right" vertical="center"/>
    </xf>
    <xf numFmtId="4" fontId="115" fillId="40" borderId="58">
      <alignment horizontal="right" vertical="center"/>
    </xf>
    <xf numFmtId="0" fontId="117" fillId="40" borderId="58">
      <alignment horizontal="right" vertical="center"/>
    </xf>
    <xf numFmtId="4" fontId="117" fillId="40"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15" fillId="39" borderId="59">
      <alignment horizontal="right" vertical="center"/>
    </xf>
    <xf numFmtId="4" fontId="115" fillId="39" borderId="59">
      <alignment horizontal="right" vertical="center"/>
    </xf>
    <xf numFmtId="0" fontId="115" fillId="39" borderId="60">
      <alignment horizontal="right" vertical="center"/>
    </xf>
    <xf numFmtId="4" fontId="115" fillId="39" borderId="60">
      <alignment horizontal="right" vertical="center"/>
    </xf>
    <xf numFmtId="0" fontId="125" fillId="86" borderId="57" applyNumberFormat="0" applyAlignment="0" applyProtection="0"/>
    <xf numFmtId="0" fontId="115" fillId="39" borderId="64">
      <alignment horizontal="right" vertical="center"/>
    </xf>
    <xf numFmtId="0" fontId="68" fillId="40" borderId="59">
      <alignment horizontal="left" vertical="center"/>
    </xf>
    <xf numFmtId="0" fontId="136" fillId="73" borderId="57" applyNumberFormat="0" applyAlignment="0" applyProtection="0"/>
    <xf numFmtId="0" fontId="68" fillId="0" borderId="58">
      <alignment horizontal="right" vertical="center"/>
    </xf>
    <xf numFmtId="4" fontId="68" fillId="0" borderId="58">
      <alignment horizontal="right" vertical="center"/>
    </xf>
    <xf numFmtId="0" fontId="68" fillId="0" borderId="58" applyNumberFormat="0" applyFill="0" applyAlignment="0" applyProtection="0"/>
    <xf numFmtId="0" fontId="140" fillId="86" borderId="62" applyNumberFormat="0" applyAlignment="0" applyProtection="0"/>
    <xf numFmtId="192" fontId="68" fillId="90" borderId="58" applyNumberFormat="0" applyFont="0" applyBorder="0" applyAlignment="0" applyProtection="0">
      <alignment horizontal="right" vertical="center"/>
    </xf>
    <xf numFmtId="0" fontId="68" fillId="59" borderId="58"/>
    <xf numFmtId="4" fontId="68" fillId="59" borderId="58"/>
    <xf numFmtId="0" fontId="143" fillId="0" borderId="63" applyNumberFormat="0" applyFill="0" applyAlignment="0" applyProtection="0"/>
    <xf numFmtId="0" fontId="3" fillId="89" borderId="61" applyNumberFormat="0" applyFont="0" applyAlignment="0" applyProtection="0"/>
    <xf numFmtId="0" fontId="119" fillId="89" borderId="61" applyNumberFormat="0" applyFont="0" applyAlignment="0" applyProtection="0"/>
    <xf numFmtId="0" fontId="68" fillId="0" borderId="58" applyNumberFormat="0" applyFill="0" applyAlignment="0" applyProtection="0"/>
    <xf numFmtId="0" fontId="128" fillId="0" borderId="63" applyNumberFormat="0" applyFill="0" applyAlignment="0" applyProtection="0"/>
    <xf numFmtId="0" fontId="143" fillId="0" borderId="63" applyNumberFormat="0" applyFill="0" applyAlignment="0" applyProtection="0"/>
    <xf numFmtId="0" fontId="105" fillId="73" borderId="57" applyNumberFormat="0" applyAlignment="0" applyProtection="0"/>
    <xf numFmtId="0" fontId="125" fillId="86" borderId="57" applyNumberFormat="0" applyAlignment="0" applyProtection="0"/>
    <xf numFmtId="4" fontId="117" fillId="40" borderId="58">
      <alignment horizontal="right" vertical="center"/>
    </xf>
    <xf numFmtId="0" fontId="115" fillId="40" borderId="58">
      <alignment horizontal="right" vertical="center"/>
    </xf>
    <xf numFmtId="192" fontId="68" fillId="90" borderId="58" applyNumberFormat="0" applyFont="0" applyBorder="0" applyAlignment="0" applyProtection="0">
      <alignment horizontal="right" vertical="center"/>
    </xf>
    <xf numFmtId="0" fontId="128" fillId="0" borderId="63" applyNumberFormat="0" applyFill="0" applyAlignment="0" applyProtection="0"/>
    <xf numFmtId="49" fontId="68" fillId="0" borderId="58" applyNumberFormat="0" applyFont="0" applyFill="0" applyBorder="0" applyProtection="0">
      <alignment horizontal="left" vertical="center" indent="2"/>
    </xf>
    <xf numFmtId="49" fontId="68" fillId="0" borderId="59" applyNumberFormat="0" applyFont="0" applyFill="0" applyBorder="0" applyProtection="0">
      <alignment horizontal="left" vertical="center" indent="5"/>
    </xf>
    <xf numFmtId="49" fontId="68" fillId="0" borderId="58" applyNumberFormat="0" applyFont="0" applyFill="0" applyBorder="0" applyProtection="0">
      <alignment horizontal="left" vertical="center" indent="2"/>
    </xf>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1" fillId="26" borderId="0" applyNumberFormat="0" applyBorder="0" applyAlignment="0" applyProtection="0"/>
    <xf numFmtId="0" fontId="140" fillId="86" borderId="62" applyNumberFormat="0" applyAlignment="0" applyProtection="0"/>
    <xf numFmtId="0" fontId="115" fillId="39" borderId="60">
      <alignment horizontal="right" vertical="center"/>
    </xf>
    <xf numFmtId="0" fontId="105" fillId="73" borderId="57" applyNumberFormat="0" applyAlignment="0" applyProtection="0"/>
    <xf numFmtId="0" fontId="115" fillId="39" borderId="60">
      <alignment horizontal="right" vertical="center"/>
    </xf>
    <xf numFmtId="4" fontId="115" fillId="39" borderId="58">
      <alignment horizontal="right" vertical="center"/>
    </xf>
    <xf numFmtId="0" fontId="115" fillId="39" borderId="58">
      <alignment horizontal="right" vertical="center"/>
    </xf>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0" fontId="68" fillId="59" borderId="58"/>
    <xf numFmtId="4" fontId="68" fillId="59" borderId="58"/>
    <xf numFmtId="4" fontId="115" fillId="39" borderId="58">
      <alignment horizontal="right" vertical="center"/>
    </xf>
    <xf numFmtId="0" fontId="117" fillId="40" borderId="58">
      <alignment horizontal="right" vertical="center"/>
    </xf>
    <xf numFmtId="0" fontId="105" fillId="73" borderId="57" applyNumberFormat="0" applyAlignment="0" applyProtection="0"/>
    <xf numFmtId="0" fontId="125" fillId="86" borderId="57" applyNumberFormat="0" applyAlignment="0" applyProtection="0"/>
    <xf numFmtId="4" fontId="68" fillId="0" borderId="58">
      <alignment horizontal="right" vertical="center"/>
    </xf>
    <xf numFmtId="0" fontId="1" fillId="34" borderId="0" applyNumberFormat="0" applyBorder="0" applyAlignment="0" applyProtection="0"/>
    <xf numFmtId="0" fontId="140" fillId="86" borderId="62" applyNumberFormat="0" applyAlignment="0" applyProtection="0"/>
    <xf numFmtId="0" fontId="136" fillId="73" borderId="57" applyNumberFormat="0" applyAlignment="0" applyProtection="0"/>
    <xf numFmtId="0" fontId="124" fillId="86" borderId="57" applyNumberFormat="0" applyAlignment="0" applyProtection="0"/>
    <xf numFmtId="0" fontId="122" fillId="86" borderId="62" applyNumberFormat="0" applyAlignment="0" applyProtection="0"/>
    <xf numFmtId="0" fontId="115" fillId="39" borderId="60">
      <alignment horizontal="right" vertical="center"/>
    </xf>
    <xf numFmtId="0" fontId="117" fillId="40" borderId="58">
      <alignment horizontal="right" vertical="center"/>
    </xf>
    <xf numFmtId="4" fontId="115" fillId="40" borderId="58">
      <alignment horizontal="right" vertical="center"/>
    </xf>
    <xf numFmtId="4" fontId="115" fillId="39" borderId="58">
      <alignment horizontal="right" vertical="center"/>
    </xf>
    <xf numFmtId="49" fontId="68" fillId="0" borderId="59" applyNumberFormat="0" applyFont="0" applyFill="0" applyBorder="0" applyProtection="0">
      <alignment horizontal="left" vertical="center" indent="5"/>
    </xf>
    <xf numFmtId="4" fontId="68" fillId="0" borderId="58" applyFill="0" applyBorder="0" applyProtection="0">
      <alignment horizontal="right" vertical="center"/>
    </xf>
    <xf numFmtId="4" fontId="115" fillId="40" borderId="58">
      <alignment horizontal="right" vertical="center"/>
    </xf>
    <xf numFmtId="0" fontId="136" fillId="73" borderId="57" applyNumberFormat="0" applyAlignment="0" applyProtection="0"/>
    <xf numFmtId="0" fontId="105" fillId="73" borderId="57" applyNumberFormat="0" applyAlignment="0" applyProtection="0"/>
    <xf numFmtId="0" fontId="124" fillId="86" borderId="57" applyNumberFormat="0" applyAlignment="0" applyProtection="0"/>
    <xf numFmtId="0" fontId="68" fillId="0" borderId="65" applyNumberFormat="0" applyFill="0" applyAlignment="0" applyProtection="0"/>
    <xf numFmtId="0" fontId="1" fillId="29" borderId="0" applyNumberFormat="0" applyBorder="0" applyAlignment="0" applyProtection="0"/>
    <xf numFmtId="0" fontId="122" fillId="86" borderId="62" applyNumberFormat="0" applyAlignment="0" applyProtection="0"/>
    <xf numFmtId="0" fontId="124" fillId="86" borderId="57" applyNumberFormat="0" applyAlignment="0" applyProtection="0"/>
    <xf numFmtId="0" fontId="125" fillId="86" borderId="57" applyNumberFormat="0" applyAlignment="0" applyProtection="0"/>
    <xf numFmtId="0" fontId="105" fillId="73" borderId="57" applyNumberFormat="0" applyAlignment="0" applyProtection="0"/>
    <xf numFmtId="0" fontId="128" fillId="0" borderId="63" applyNumberFormat="0" applyFill="0" applyAlignment="0" applyProtection="0"/>
    <xf numFmtId="0" fontId="136" fillId="73" borderId="57" applyNumberFormat="0" applyAlignment="0" applyProtection="0"/>
    <xf numFmtId="0" fontId="119" fillId="89" borderId="61" applyNumberFormat="0" applyFont="0" applyAlignment="0" applyProtection="0"/>
    <xf numFmtId="0" fontId="3"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25" fillId="86" borderId="57" applyNumberFormat="0" applyAlignment="0" applyProtection="0"/>
    <xf numFmtId="0" fontId="136" fillId="73" borderId="57" applyNumberFormat="0" applyAlignment="0" applyProtection="0"/>
    <xf numFmtId="0" fontId="119"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25" fillId="86" borderId="57" applyNumberFormat="0" applyAlignment="0" applyProtection="0"/>
    <xf numFmtId="0" fontId="68" fillId="0" borderId="65">
      <alignment horizontal="right" vertical="center"/>
    </xf>
    <xf numFmtId="0" fontId="1" fillId="21" borderId="0" applyNumberFormat="0" applyBorder="0" applyAlignment="0" applyProtection="0"/>
    <xf numFmtId="0" fontId="46" fillId="15" borderId="0" applyNumberFormat="0" applyBorder="0" applyAlignment="0" applyProtection="0"/>
    <xf numFmtId="0" fontId="136" fillId="73" borderId="57" applyNumberFormat="0" applyAlignment="0" applyProtection="0"/>
    <xf numFmtId="0" fontId="140" fillId="86" borderId="62" applyNumberFormat="0" applyAlignment="0" applyProtection="0"/>
    <xf numFmtId="0" fontId="143" fillId="0" borderId="63" applyNumberFormat="0" applyFill="0" applyAlignment="0" applyProtection="0"/>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49" fontId="68" fillId="0" borderId="58" applyNumberFormat="0" applyFont="0" applyFill="0" applyBorder="0" applyProtection="0">
      <alignment horizontal="left" vertical="center" indent="2"/>
    </xf>
    <xf numFmtId="0" fontId="115" fillId="40" borderId="58">
      <alignment horizontal="right" vertical="center"/>
    </xf>
    <xf numFmtId="4" fontId="115" fillId="40" borderId="58">
      <alignment horizontal="right" vertical="center"/>
    </xf>
    <xf numFmtId="0" fontId="117" fillId="40" borderId="58">
      <alignment horizontal="right" vertical="center"/>
    </xf>
    <xf numFmtId="4" fontId="117" fillId="40"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05" fillId="73" borderId="57" applyNumberFormat="0" applyAlignment="0" applyProtection="0"/>
    <xf numFmtId="0" fontId="68" fillId="0" borderId="58">
      <alignment horizontal="right" vertical="center"/>
    </xf>
    <xf numFmtId="4" fontId="68" fillId="0" borderId="58">
      <alignment horizontal="right" vertical="center"/>
    </xf>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68" fillId="0" borderId="58" applyNumberFormat="0" applyFill="0" applyAlignment="0" applyProtection="0"/>
    <xf numFmtId="192" fontId="68" fillId="90" borderId="58" applyNumberFormat="0" applyFont="0" applyBorder="0" applyAlignment="0" applyProtection="0">
      <alignment horizontal="right" vertical="center"/>
    </xf>
    <xf numFmtId="0" fontId="68" fillId="59" borderId="58"/>
    <xf numFmtId="4" fontId="68" fillId="59" borderId="58"/>
    <xf numFmtId="4" fontId="115" fillId="39" borderId="58">
      <alignment horizontal="right" vertical="center"/>
    </xf>
    <xf numFmtId="0" fontId="68" fillId="59" borderId="58"/>
    <xf numFmtId="0" fontId="124" fillId="86" borderId="57" applyNumberFormat="0" applyAlignment="0" applyProtection="0"/>
    <xf numFmtId="0" fontId="115" fillId="40" borderId="58">
      <alignment horizontal="right" vertical="center"/>
    </xf>
    <xf numFmtId="0" fontId="68" fillId="0" borderId="58">
      <alignment horizontal="right" vertical="center"/>
    </xf>
    <xf numFmtId="0" fontId="143" fillId="0" borderId="63" applyNumberFormat="0" applyFill="0" applyAlignment="0" applyProtection="0"/>
    <xf numFmtId="0" fontId="68" fillId="40" borderId="59">
      <alignment horizontal="left" vertical="center"/>
    </xf>
    <xf numFmtId="0" fontId="136" fillId="73" borderId="57" applyNumberFormat="0" applyAlignment="0" applyProtection="0"/>
    <xf numFmtId="192" fontId="68" fillId="90" borderId="58" applyNumberFormat="0" applyFont="0" applyBorder="0" applyAlignment="0" applyProtection="0">
      <alignment horizontal="right" vertical="center"/>
    </xf>
    <xf numFmtId="0" fontId="119" fillId="89" borderId="61" applyNumberFormat="0" applyFont="0" applyAlignment="0" applyProtection="0"/>
    <xf numFmtId="0" fontId="1" fillId="30" borderId="0" applyNumberFormat="0" applyBorder="0" applyAlignment="0" applyProtection="0"/>
    <xf numFmtId="4" fontId="68" fillId="59" borderId="58"/>
    <xf numFmtId="49" fontId="79" fillId="0" borderId="58" applyNumberFormat="0" applyFill="0" applyBorder="0" applyProtection="0">
      <alignment horizontal="left" vertical="center"/>
    </xf>
    <xf numFmtId="0" fontId="68" fillId="0" borderId="58">
      <alignment horizontal="right" vertical="center"/>
    </xf>
    <xf numFmtId="4" fontId="115" fillId="39" borderId="60">
      <alignment horizontal="right" vertical="center"/>
    </xf>
    <xf numFmtId="4" fontId="115" fillId="39" borderId="58">
      <alignment horizontal="right" vertical="center"/>
    </xf>
    <xf numFmtId="4" fontId="115" fillId="39" borderId="58">
      <alignment horizontal="right" vertical="center"/>
    </xf>
    <xf numFmtId="0" fontId="117" fillId="40" borderId="58">
      <alignment horizontal="right" vertical="center"/>
    </xf>
    <xf numFmtId="0" fontId="115" fillId="40" borderId="58">
      <alignment horizontal="right" vertical="center"/>
    </xf>
    <xf numFmtId="49" fontId="68" fillId="0" borderId="58" applyNumberFormat="0" applyFont="0" applyFill="0" applyBorder="0" applyProtection="0">
      <alignment horizontal="left" vertical="center" indent="2"/>
    </xf>
    <xf numFmtId="0" fontId="136" fillId="73" borderId="57" applyNumberFormat="0" applyAlignment="0" applyProtection="0"/>
    <xf numFmtId="0" fontId="122" fillId="86" borderId="62" applyNumberFormat="0" applyAlignment="0" applyProtection="0"/>
    <xf numFmtId="49" fontId="68" fillId="0" borderId="58" applyNumberFormat="0" applyFont="0" applyFill="0" applyBorder="0" applyProtection="0">
      <alignment horizontal="left" vertical="center" indent="2"/>
    </xf>
    <xf numFmtId="0" fontId="105" fillId="73" borderId="57" applyNumberFormat="0" applyAlignment="0" applyProtection="0"/>
    <xf numFmtId="4" fontId="68" fillId="0" borderId="58" applyFill="0" applyBorder="0" applyProtection="0">
      <alignment horizontal="right" vertical="center"/>
    </xf>
    <xf numFmtId="0" fontId="125" fillId="86" borderId="57" applyNumberFormat="0" applyAlignment="0" applyProtection="0"/>
    <xf numFmtId="0" fontId="143" fillId="0" borderId="63" applyNumberFormat="0" applyFill="0" applyAlignment="0" applyProtection="0"/>
    <xf numFmtId="0" fontId="140" fillId="86" borderId="62" applyNumberFormat="0" applyAlignment="0" applyProtection="0"/>
    <xf numFmtId="0" fontId="68" fillId="0" borderId="58" applyNumberFormat="0" applyFill="0" applyAlignment="0" applyProtection="0"/>
    <xf numFmtId="4" fontId="68" fillId="0" borderId="58">
      <alignment horizontal="right" vertical="center"/>
    </xf>
    <xf numFmtId="0" fontId="68" fillId="0" borderId="58">
      <alignment horizontal="right" vertical="center"/>
    </xf>
    <xf numFmtId="0" fontId="136" fillId="73" borderId="57" applyNumberFormat="0" applyAlignment="0" applyProtection="0"/>
    <xf numFmtId="0" fontId="122" fillId="86" borderId="62" applyNumberFormat="0" applyAlignment="0" applyProtection="0"/>
    <xf numFmtId="0" fontId="124" fillId="86" borderId="57" applyNumberFormat="0" applyAlignment="0" applyProtection="0"/>
    <xf numFmtId="0" fontId="125" fillId="86" borderId="57" applyNumberFormat="0" applyAlignment="0" applyProtection="0"/>
    <xf numFmtId="0" fontId="125" fillId="86" borderId="57" applyNumberFormat="0" applyAlignment="0" applyProtection="0"/>
    <xf numFmtId="4" fontId="115" fillId="39" borderId="59">
      <alignment horizontal="right" vertical="center"/>
    </xf>
    <xf numFmtId="0" fontId="115" fillId="39" borderId="59">
      <alignment horizontal="right" vertical="center"/>
    </xf>
    <xf numFmtId="0" fontId="115" fillId="39" borderId="58">
      <alignment horizontal="right" vertical="center"/>
    </xf>
    <xf numFmtId="4" fontId="117" fillId="40" borderId="58">
      <alignment horizontal="right" vertical="center"/>
    </xf>
    <xf numFmtId="0" fontId="105" fillId="73" borderId="57" applyNumberFormat="0" applyAlignment="0" applyProtection="0"/>
    <xf numFmtId="0" fontId="128" fillId="0" borderId="63" applyNumberFormat="0" applyFill="0" applyAlignment="0" applyProtection="0"/>
    <xf numFmtId="0" fontId="143" fillId="0" borderId="63" applyNumberFormat="0" applyFill="0" applyAlignment="0" applyProtection="0"/>
    <xf numFmtId="0" fontId="119" fillId="89" borderId="61" applyNumberFormat="0" applyFont="0" applyAlignment="0" applyProtection="0"/>
    <xf numFmtId="0" fontId="136" fillId="73" borderId="57" applyNumberFormat="0" applyAlignment="0" applyProtection="0"/>
    <xf numFmtId="49" fontId="79" fillId="0" borderId="58" applyNumberFormat="0" applyFill="0" applyBorder="0" applyProtection="0">
      <alignment horizontal="left" vertical="center"/>
    </xf>
    <xf numFmtId="0" fontId="117" fillId="40" borderId="65">
      <alignment horizontal="right" vertical="center"/>
    </xf>
    <xf numFmtId="0" fontId="125" fillId="86" borderId="57" applyNumberFormat="0" applyAlignment="0" applyProtection="0"/>
    <xf numFmtId="0" fontId="1" fillId="22" borderId="0" applyNumberFormat="0" applyBorder="0" applyAlignment="0" applyProtection="0"/>
    <xf numFmtId="0" fontId="119" fillId="89" borderId="61" applyNumberFormat="0" applyFont="0" applyAlignment="0" applyProtection="0"/>
    <xf numFmtId="0" fontId="3"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4" fontId="68" fillId="59" borderId="58"/>
    <xf numFmtId="0" fontId="115" fillId="39" borderId="58">
      <alignment horizontal="right" vertical="center"/>
    </xf>
    <xf numFmtId="0" fontId="143" fillId="0" borderId="63" applyNumberFormat="0" applyFill="0" applyAlignment="0" applyProtection="0"/>
    <xf numFmtId="4" fontId="115" fillId="39" borderId="60">
      <alignment horizontal="right" vertical="center"/>
    </xf>
    <xf numFmtId="0" fontId="124" fillId="86" borderId="57" applyNumberFormat="0" applyAlignment="0" applyProtection="0"/>
    <xf numFmtId="0" fontId="115" fillId="39" borderId="59">
      <alignment horizontal="right" vertical="center"/>
    </xf>
    <xf numFmtId="0" fontId="125" fillId="86" borderId="57" applyNumberFormat="0" applyAlignment="0" applyProtection="0"/>
    <xf numFmtId="0" fontId="128" fillId="0" borderId="63" applyNumberFormat="0" applyFill="0" applyAlignment="0" applyProtection="0"/>
    <xf numFmtId="0" fontId="119" fillId="89" borderId="61" applyNumberFormat="0" applyFont="0" applyAlignment="0" applyProtection="0"/>
    <xf numFmtId="4" fontId="115" fillId="39" borderId="59">
      <alignment horizontal="right" vertical="center"/>
    </xf>
    <xf numFmtId="0" fontId="68" fillId="59" borderId="58"/>
    <xf numFmtId="192" fontId="68" fillId="90" borderId="58" applyNumberFormat="0" applyFont="0" applyBorder="0" applyAlignment="0" applyProtection="0">
      <alignment horizontal="right" vertical="center"/>
    </xf>
    <xf numFmtId="0" fontId="68" fillId="0" borderId="58" applyNumberFormat="0" applyFill="0" applyAlignment="0" applyProtection="0"/>
    <xf numFmtId="4" fontId="68" fillId="0" borderId="58" applyFill="0" applyBorder="0" applyProtection="0">
      <alignment horizontal="right" vertical="center"/>
    </xf>
    <xf numFmtId="4" fontId="115" fillId="40" borderId="58">
      <alignment horizontal="right" vertical="center"/>
    </xf>
    <xf numFmtId="0" fontId="128" fillId="0" borderId="63" applyNumberFormat="0" applyFill="0" applyAlignment="0" applyProtection="0"/>
    <xf numFmtId="49" fontId="79" fillId="0" borderId="58" applyNumberFormat="0" applyFill="0" applyBorder="0" applyProtection="0">
      <alignment horizontal="left" vertical="center"/>
    </xf>
    <xf numFmtId="49" fontId="68" fillId="0" borderId="59" applyNumberFormat="0" applyFont="0" applyFill="0" applyBorder="0" applyProtection="0">
      <alignment horizontal="left" vertical="center" indent="5"/>
    </xf>
    <xf numFmtId="0" fontId="68" fillId="40" borderId="59">
      <alignment horizontal="left" vertical="center"/>
    </xf>
    <xf numFmtId="0" fontId="125" fillId="86" borderId="57" applyNumberFormat="0" applyAlignment="0" applyProtection="0"/>
    <xf numFmtId="4" fontId="115" fillId="39" borderId="60">
      <alignment horizontal="right" vertical="center"/>
    </xf>
    <xf numFmtId="0" fontId="136" fillId="73" borderId="57" applyNumberFormat="0" applyAlignment="0" applyProtection="0"/>
    <xf numFmtId="0" fontId="136" fillId="73" borderId="57" applyNumberFormat="0" applyAlignment="0" applyProtection="0"/>
    <xf numFmtId="0" fontId="119"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15" fillId="39" borderId="58">
      <alignment horizontal="right" vertical="center"/>
    </xf>
    <xf numFmtId="0" fontId="3" fillId="89" borderId="61" applyNumberFormat="0" applyFont="0" applyAlignment="0" applyProtection="0"/>
    <xf numFmtId="4" fontId="68" fillId="0" borderId="58">
      <alignment horizontal="right" vertical="center"/>
    </xf>
    <xf numFmtId="0" fontId="143" fillId="0" borderId="63" applyNumberFormat="0" applyFill="0" applyAlignment="0" applyProtection="0"/>
    <xf numFmtId="0" fontId="115" fillId="39" borderId="58">
      <alignment horizontal="right" vertical="center"/>
    </xf>
    <xf numFmtId="0" fontId="115" fillId="39" borderId="58">
      <alignment horizontal="right" vertical="center"/>
    </xf>
    <xf numFmtId="4" fontId="117" fillId="40" borderId="58">
      <alignment horizontal="right" vertical="center"/>
    </xf>
    <xf numFmtId="0" fontId="115" fillId="40" borderId="58">
      <alignment horizontal="right" vertical="center"/>
    </xf>
    <xf numFmtId="4" fontId="115" fillId="40" borderId="58">
      <alignment horizontal="right" vertical="center"/>
    </xf>
    <xf numFmtId="0" fontId="117" fillId="40" borderId="58">
      <alignment horizontal="right" vertical="center"/>
    </xf>
    <xf numFmtId="4" fontId="117" fillId="40"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15" fillId="39" borderId="59">
      <alignment horizontal="right" vertical="center"/>
    </xf>
    <xf numFmtId="4" fontId="115" fillId="39" borderId="59">
      <alignment horizontal="right" vertical="center"/>
    </xf>
    <xf numFmtId="0" fontId="115" fillId="39" borderId="60">
      <alignment horizontal="right" vertical="center"/>
    </xf>
    <xf numFmtId="4" fontId="115" fillId="39" borderId="60">
      <alignment horizontal="right" vertical="center"/>
    </xf>
    <xf numFmtId="0" fontId="125" fillId="86" borderId="57" applyNumberFormat="0" applyAlignment="0" applyProtection="0"/>
    <xf numFmtId="0" fontId="41" fillId="9" borderId="14" applyNumberFormat="0" applyAlignment="0" applyProtection="0"/>
    <xf numFmtId="0" fontId="68" fillId="40" borderId="59">
      <alignment horizontal="left" vertical="center"/>
    </xf>
    <xf numFmtId="0" fontId="136" fillId="73" borderId="57" applyNumberFormat="0" applyAlignment="0" applyProtection="0"/>
    <xf numFmtId="0" fontId="68" fillId="0" borderId="58">
      <alignment horizontal="right" vertical="center"/>
    </xf>
    <xf numFmtId="4" fontId="68" fillId="0" borderId="58">
      <alignment horizontal="right" vertical="center"/>
    </xf>
    <xf numFmtId="0" fontId="68" fillId="0" borderId="58" applyNumberFormat="0" applyFill="0" applyAlignment="0" applyProtection="0"/>
    <xf numFmtId="0" fontId="140" fillId="86" borderId="62" applyNumberFormat="0" applyAlignment="0" applyProtection="0"/>
    <xf numFmtId="192" fontId="68" fillId="90" borderId="58" applyNumberFormat="0" applyFont="0" applyBorder="0" applyAlignment="0" applyProtection="0">
      <alignment horizontal="right" vertical="center"/>
    </xf>
    <xf numFmtId="0" fontId="68" fillId="59" borderId="58"/>
    <xf numFmtId="4" fontId="68" fillId="59" borderId="58"/>
    <xf numFmtId="0" fontId="143" fillId="0" borderId="63" applyNumberFormat="0" applyFill="0" applyAlignment="0" applyProtection="0"/>
    <xf numFmtId="0" fontId="3" fillId="89" borderId="61" applyNumberFormat="0" applyFont="0" applyAlignment="0" applyProtection="0"/>
    <xf numFmtId="0" fontId="119" fillId="89" borderId="61" applyNumberFormat="0" applyFont="0" applyAlignment="0" applyProtection="0"/>
    <xf numFmtId="0" fontId="68" fillId="0" borderId="58" applyNumberFormat="0" applyFill="0" applyAlignment="0" applyProtection="0"/>
    <xf numFmtId="0" fontId="128" fillId="0" borderId="63" applyNumberFormat="0" applyFill="0" applyAlignment="0" applyProtection="0"/>
    <xf numFmtId="0" fontId="143" fillId="0" borderId="63" applyNumberFormat="0" applyFill="0" applyAlignment="0" applyProtection="0"/>
    <xf numFmtId="0" fontId="105" fillId="73" borderId="57" applyNumberFormat="0" applyAlignment="0" applyProtection="0"/>
    <xf numFmtId="0" fontId="125" fillId="86" borderId="57" applyNumberFormat="0" applyAlignment="0" applyProtection="0"/>
    <xf numFmtId="4" fontId="117" fillId="40" borderId="58">
      <alignment horizontal="right" vertical="center"/>
    </xf>
    <xf numFmtId="0" fontId="115" fillId="40" borderId="58">
      <alignment horizontal="right" vertical="center"/>
    </xf>
    <xf numFmtId="192" fontId="68" fillId="90" borderId="58" applyNumberFormat="0" applyFont="0" applyBorder="0" applyAlignment="0" applyProtection="0">
      <alignment horizontal="right" vertical="center"/>
    </xf>
    <xf numFmtId="0" fontId="128" fillId="0" borderId="63" applyNumberFormat="0" applyFill="0" applyAlignment="0" applyProtection="0"/>
    <xf numFmtId="49" fontId="68" fillId="0" borderId="58" applyNumberFormat="0" applyFont="0" applyFill="0" applyBorder="0" applyProtection="0">
      <alignment horizontal="left" vertical="center" indent="2"/>
    </xf>
    <xf numFmtId="49" fontId="68" fillId="0" borderId="59" applyNumberFormat="0" applyFont="0" applyFill="0" applyBorder="0" applyProtection="0">
      <alignment horizontal="left" vertical="center" indent="5"/>
    </xf>
    <xf numFmtId="49" fontId="68" fillId="0" borderId="58" applyNumberFormat="0" applyFont="0" applyFill="0" applyBorder="0" applyProtection="0">
      <alignment horizontal="left" vertical="center" indent="2"/>
    </xf>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1" fillId="25" borderId="0" applyNumberFormat="0" applyBorder="0" applyAlignment="0" applyProtection="0"/>
    <xf numFmtId="0" fontId="140" fillId="86" borderId="62" applyNumberFormat="0" applyAlignment="0" applyProtection="0"/>
    <xf numFmtId="0" fontId="115" fillId="39" borderId="60">
      <alignment horizontal="right" vertical="center"/>
    </xf>
    <xf numFmtId="0" fontId="105" fillId="73" borderId="57" applyNumberFormat="0" applyAlignment="0" applyProtection="0"/>
    <xf numFmtId="0" fontId="115" fillId="39" borderId="60">
      <alignment horizontal="right" vertical="center"/>
    </xf>
    <xf numFmtId="4" fontId="115" fillId="39" borderId="58">
      <alignment horizontal="right" vertical="center"/>
    </xf>
    <xf numFmtId="0" fontId="115" fillId="39" borderId="58">
      <alignment horizontal="right" vertical="center"/>
    </xf>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0" fontId="68" fillId="59" borderId="58"/>
    <xf numFmtId="4" fontId="68" fillId="59" borderId="58"/>
    <xf numFmtId="4" fontId="115" fillId="39" borderId="58">
      <alignment horizontal="right" vertical="center"/>
    </xf>
    <xf numFmtId="0" fontId="117" fillId="40" borderId="58">
      <alignment horizontal="right" vertical="center"/>
    </xf>
    <xf numFmtId="0" fontId="105" fillId="73" borderId="57" applyNumberFormat="0" applyAlignment="0" applyProtection="0"/>
    <xf numFmtId="0" fontId="125" fillId="86" borderId="57" applyNumberFormat="0" applyAlignment="0" applyProtection="0"/>
    <xf numFmtId="4" fontId="68" fillId="0" borderId="58">
      <alignment horizontal="right" vertical="center"/>
    </xf>
    <xf numFmtId="49" fontId="68" fillId="0" borderId="65" applyNumberFormat="0" applyFont="0" applyFill="0" applyBorder="0" applyProtection="0">
      <alignment horizontal="left" vertical="center" indent="2"/>
    </xf>
    <xf numFmtId="0" fontId="1" fillId="33" borderId="0" applyNumberFormat="0" applyBorder="0" applyAlignment="0" applyProtection="0"/>
    <xf numFmtId="0" fontId="140" fillId="86" borderId="62" applyNumberFormat="0" applyAlignment="0" applyProtection="0"/>
    <xf numFmtId="0" fontId="136" fillId="73" borderId="57" applyNumberFormat="0" applyAlignment="0" applyProtection="0"/>
    <xf numFmtId="0" fontId="124" fillId="86" borderId="57" applyNumberFormat="0" applyAlignment="0" applyProtection="0"/>
    <xf numFmtId="0" fontId="122" fillId="86" borderId="62" applyNumberFormat="0" applyAlignment="0" applyProtection="0"/>
    <xf numFmtId="0" fontId="115" fillId="39" borderId="60">
      <alignment horizontal="right" vertical="center"/>
    </xf>
    <xf numFmtId="0" fontId="117" fillId="40" borderId="58">
      <alignment horizontal="right" vertical="center"/>
    </xf>
    <xf numFmtId="4" fontId="115" fillId="40" borderId="58">
      <alignment horizontal="right" vertical="center"/>
    </xf>
    <xf numFmtId="4" fontId="115" fillId="39" borderId="58">
      <alignment horizontal="right" vertical="center"/>
    </xf>
    <xf numFmtId="49" fontId="68" fillId="0" borderId="59" applyNumberFormat="0" applyFont="0" applyFill="0" applyBorder="0" applyProtection="0">
      <alignment horizontal="left" vertical="center" indent="5"/>
    </xf>
    <xf numFmtId="4" fontId="68" fillId="0" borderId="58" applyFill="0" applyBorder="0" applyProtection="0">
      <alignment horizontal="right" vertical="center"/>
    </xf>
    <xf numFmtId="4" fontId="115" fillId="40" borderId="58">
      <alignment horizontal="right" vertical="center"/>
    </xf>
    <xf numFmtId="0" fontId="136" fillId="73" borderId="57" applyNumberFormat="0" applyAlignment="0" applyProtection="0"/>
    <xf numFmtId="0" fontId="105" fillId="73" borderId="57" applyNumberFormat="0" applyAlignment="0" applyProtection="0"/>
    <xf numFmtId="0" fontId="124" fillId="86" borderId="57" applyNumberFormat="0" applyAlignment="0" applyProtection="0"/>
    <xf numFmtId="0" fontId="46" fillId="35" borderId="0" applyNumberFormat="0" applyBorder="0" applyAlignment="0" applyProtection="0"/>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xf numFmtId="0" fontId="68" fillId="39" borderId="75">
      <alignment horizontal="left" vertical="center" wrapText="1" indent="2"/>
    </xf>
    <xf numFmtId="0" fontId="68" fillId="0" borderId="75">
      <alignment horizontal="left" vertical="center" wrapText="1" indent="2"/>
    </xf>
    <xf numFmtId="4" fontId="115" fillId="39" borderId="68">
      <alignment horizontal="right" vertical="center"/>
    </xf>
    <xf numFmtId="0" fontId="68" fillId="59" borderId="68"/>
    <xf numFmtId="0" fontId="124" fillId="86" borderId="67" applyNumberFormat="0" applyAlignment="0" applyProtection="0"/>
    <xf numFmtId="0" fontId="115" fillId="40" borderId="68">
      <alignment horizontal="right" vertical="center"/>
    </xf>
    <xf numFmtId="0" fontId="68" fillId="0" borderId="68">
      <alignment horizontal="right" vertical="center"/>
    </xf>
    <xf numFmtId="0" fontId="143" fillId="0" borderId="74" applyNumberFormat="0" applyFill="0" applyAlignment="0" applyProtection="0"/>
    <xf numFmtId="0" fontId="68" fillId="40" borderId="69">
      <alignment horizontal="left" vertical="center"/>
    </xf>
    <xf numFmtId="0" fontId="136" fillId="73" borderId="67" applyNumberFormat="0" applyAlignment="0" applyProtection="0"/>
    <xf numFmtId="192" fontId="68" fillId="90" borderId="68" applyNumberFormat="0" applyFont="0" applyBorder="0" applyAlignment="0" applyProtection="0">
      <alignment horizontal="right" vertical="center"/>
    </xf>
    <xf numFmtId="0" fontId="119" fillId="89" borderId="72" applyNumberFormat="0" applyFont="0" applyAlignment="0" applyProtection="0"/>
    <xf numFmtId="0" fontId="68" fillId="0" borderId="75">
      <alignment horizontal="left" vertical="center" wrapText="1" indent="2"/>
    </xf>
    <xf numFmtId="4" fontId="68" fillId="59" borderId="68"/>
    <xf numFmtId="49" fontId="79" fillId="0" borderId="68" applyNumberFormat="0" applyFill="0" applyBorder="0" applyProtection="0">
      <alignment horizontal="left" vertical="center"/>
    </xf>
    <xf numFmtId="0" fontId="68" fillId="0" borderId="68">
      <alignment horizontal="right" vertical="center"/>
    </xf>
    <xf numFmtId="4" fontId="115" fillId="39" borderId="70">
      <alignment horizontal="right" vertical="center"/>
    </xf>
    <xf numFmtId="4" fontId="115" fillId="39" borderId="68">
      <alignment horizontal="right" vertical="center"/>
    </xf>
    <xf numFmtId="4" fontId="115" fillId="39" borderId="68">
      <alignment horizontal="right" vertical="center"/>
    </xf>
    <xf numFmtId="0" fontId="117" fillId="40" borderId="68">
      <alignment horizontal="right" vertical="center"/>
    </xf>
    <xf numFmtId="0" fontId="115" fillId="40" borderId="68">
      <alignment horizontal="right" vertical="center"/>
    </xf>
    <xf numFmtId="49" fontId="68" fillId="0" borderId="68" applyNumberFormat="0" applyFont="0" applyFill="0" applyBorder="0" applyProtection="0">
      <alignment horizontal="left" vertical="center" indent="2"/>
    </xf>
    <xf numFmtId="0" fontId="136" fillId="73" borderId="67" applyNumberFormat="0" applyAlignment="0" applyProtection="0"/>
    <xf numFmtId="0" fontId="122" fillId="86" borderId="73" applyNumberFormat="0" applyAlignment="0" applyProtection="0"/>
    <xf numFmtId="49" fontId="68" fillId="0" borderId="68" applyNumberFormat="0" applyFont="0" applyFill="0" applyBorder="0" applyProtection="0">
      <alignment horizontal="left" vertical="center" indent="2"/>
    </xf>
    <xf numFmtId="0" fontId="105" fillId="73" borderId="67" applyNumberFormat="0" applyAlignment="0" applyProtection="0"/>
    <xf numFmtId="4" fontId="68" fillId="0" borderId="68" applyFill="0" applyBorder="0" applyProtection="0">
      <alignment horizontal="right" vertical="center"/>
    </xf>
    <xf numFmtId="0" fontId="125" fillId="86" borderId="67" applyNumberFormat="0" applyAlignment="0" applyProtection="0"/>
    <xf numFmtId="0" fontId="143" fillId="0" borderId="74" applyNumberFormat="0" applyFill="0" applyAlignment="0" applyProtection="0"/>
    <xf numFmtId="0" fontId="140" fillId="86" borderId="73" applyNumberFormat="0" applyAlignment="0" applyProtection="0"/>
    <xf numFmtId="0" fontId="68" fillId="0" borderId="68" applyNumberFormat="0" applyFill="0" applyAlignment="0" applyProtection="0"/>
    <xf numFmtId="4" fontId="68" fillId="0" borderId="68">
      <alignment horizontal="right" vertical="center"/>
    </xf>
    <xf numFmtId="0" fontId="68" fillId="0" borderId="68">
      <alignment horizontal="right" vertical="center"/>
    </xf>
    <xf numFmtId="0" fontId="136" fillId="73" borderId="67" applyNumberFormat="0" applyAlignment="0" applyProtection="0"/>
    <xf numFmtId="0" fontId="122" fillId="86" borderId="73" applyNumberFormat="0" applyAlignment="0" applyProtection="0"/>
    <xf numFmtId="0" fontId="124" fillId="86" borderId="67" applyNumberFormat="0" applyAlignment="0" applyProtection="0"/>
    <xf numFmtId="0" fontId="68" fillId="39" borderId="75">
      <alignment horizontal="left" vertical="center" wrapText="1" indent="2"/>
    </xf>
    <xf numFmtId="0" fontId="125" fillId="86" borderId="67" applyNumberFormat="0" applyAlignment="0" applyProtection="0"/>
    <xf numFmtId="0" fontId="125" fillId="86" borderId="67" applyNumberFormat="0" applyAlignment="0" applyProtection="0"/>
    <xf numFmtId="4" fontId="115" fillId="39" borderId="69">
      <alignment horizontal="right" vertical="center"/>
    </xf>
    <xf numFmtId="0" fontId="115" fillId="39" borderId="69">
      <alignment horizontal="right" vertical="center"/>
    </xf>
    <xf numFmtId="0" fontId="115" fillId="39" borderId="68">
      <alignment horizontal="right" vertical="center"/>
    </xf>
    <xf numFmtId="4" fontId="117" fillId="40" borderId="68">
      <alignment horizontal="right" vertical="center"/>
    </xf>
    <xf numFmtId="0" fontId="105" fillId="73" borderId="67" applyNumberFormat="0" applyAlignment="0" applyProtection="0"/>
    <xf numFmtId="0" fontId="128" fillId="0" borderId="74" applyNumberFormat="0" applyFill="0" applyAlignment="0" applyProtection="0"/>
    <xf numFmtId="0" fontId="143" fillId="0" borderId="74" applyNumberFormat="0" applyFill="0" applyAlignment="0" applyProtection="0"/>
    <xf numFmtId="0" fontId="119" fillId="89" borderId="72" applyNumberFormat="0" applyFont="0" applyAlignment="0" applyProtection="0"/>
    <xf numFmtId="0" fontId="136" fillId="73" borderId="67" applyNumberFormat="0" applyAlignment="0" applyProtection="0"/>
    <xf numFmtId="49" fontId="79" fillId="0" borderId="68" applyNumberFormat="0" applyFill="0" applyBorder="0" applyProtection="0">
      <alignment horizontal="left" vertical="center"/>
    </xf>
    <xf numFmtId="0" fontId="68" fillId="39" borderId="75">
      <alignment horizontal="left" vertical="center" wrapText="1" indent="2"/>
    </xf>
    <xf numFmtId="0" fontId="125" fillId="86" borderId="67" applyNumberFormat="0" applyAlignment="0" applyProtection="0"/>
    <xf numFmtId="0" fontId="68" fillId="0" borderId="75">
      <alignment horizontal="left" vertical="center" wrapText="1" indent="2"/>
    </xf>
    <xf numFmtId="0" fontId="119" fillId="89" borderId="72" applyNumberFormat="0" applyFont="0" applyAlignment="0" applyProtection="0"/>
    <xf numFmtId="0" fontId="3"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4" fontId="68" fillId="59" borderId="68"/>
    <xf numFmtId="0" fontId="115" fillId="39" borderId="68">
      <alignment horizontal="right" vertical="center"/>
    </xf>
    <xf numFmtId="0" fontId="143" fillId="0" borderId="74" applyNumberFormat="0" applyFill="0" applyAlignment="0" applyProtection="0"/>
    <xf numFmtId="4" fontId="115" fillId="39" borderId="70">
      <alignment horizontal="right" vertical="center"/>
    </xf>
    <xf numFmtId="0" fontId="124" fillId="86" borderId="67" applyNumberFormat="0" applyAlignment="0" applyProtection="0"/>
    <xf numFmtId="0" fontId="115" fillId="39" borderId="69">
      <alignment horizontal="right" vertical="center"/>
    </xf>
    <xf numFmtId="0" fontId="125" fillId="86" borderId="67" applyNumberFormat="0" applyAlignment="0" applyProtection="0"/>
    <xf numFmtId="0" fontId="128" fillId="0" borderId="74" applyNumberFormat="0" applyFill="0" applyAlignment="0" applyProtection="0"/>
    <xf numFmtId="0" fontId="119" fillId="89" borderId="72" applyNumberFormat="0" applyFont="0" applyAlignment="0" applyProtection="0"/>
    <xf numFmtId="4" fontId="115" fillId="39" borderId="69">
      <alignment horizontal="right" vertical="center"/>
    </xf>
    <xf numFmtId="0" fontId="68" fillId="39" borderId="75">
      <alignment horizontal="left" vertical="center" wrapText="1" indent="2"/>
    </xf>
    <xf numFmtId="0" fontId="68" fillId="59" borderId="68"/>
    <xf numFmtId="192" fontId="68" fillId="90" borderId="68" applyNumberFormat="0" applyFont="0" applyBorder="0" applyAlignment="0" applyProtection="0">
      <alignment horizontal="right" vertical="center"/>
    </xf>
    <xf numFmtId="0" fontId="68" fillId="0" borderId="68" applyNumberFormat="0" applyFill="0" applyAlignment="0" applyProtection="0"/>
    <xf numFmtId="4" fontId="68" fillId="0" borderId="68" applyFill="0" applyBorder="0" applyProtection="0">
      <alignment horizontal="right" vertical="center"/>
    </xf>
    <xf numFmtId="4" fontId="115" fillId="40" borderId="68">
      <alignment horizontal="right" vertical="center"/>
    </xf>
    <xf numFmtId="0" fontId="128" fillId="0" borderId="74" applyNumberFormat="0" applyFill="0" applyAlignment="0" applyProtection="0"/>
    <xf numFmtId="49" fontId="79" fillId="0" borderId="68" applyNumberFormat="0" applyFill="0" applyBorder="0" applyProtection="0">
      <alignment horizontal="left" vertical="center"/>
    </xf>
    <xf numFmtId="49" fontId="68" fillId="0" borderId="69" applyNumberFormat="0" applyFont="0" applyFill="0" applyBorder="0" applyProtection="0">
      <alignment horizontal="left" vertical="center" indent="5"/>
    </xf>
    <xf numFmtId="0" fontId="68" fillId="40" borderId="69">
      <alignment horizontal="left" vertical="center"/>
    </xf>
    <xf numFmtId="0" fontId="125" fillId="86" borderId="67" applyNumberFormat="0" applyAlignment="0" applyProtection="0"/>
    <xf numFmtId="4" fontId="115" fillId="39" borderId="70">
      <alignment horizontal="right" vertical="center"/>
    </xf>
    <xf numFmtId="0" fontId="136" fillId="73" borderId="67" applyNumberFormat="0" applyAlignment="0" applyProtection="0"/>
    <xf numFmtId="0" fontId="136" fillId="73" borderId="67" applyNumberFormat="0" applyAlignment="0" applyProtection="0"/>
    <xf numFmtId="0" fontId="119"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15" fillId="39" borderId="68">
      <alignment horizontal="right" vertical="center"/>
    </xf>
    <xf numFmtId="0" fontId="3" fillId="89" borderId="72" applyNumberFormat="0" applyFont="0" applyAlignment="0" applyProtection="0"/>
    <xf numFmtId="4" fontId="68" fillId="0" borderId="68">
      <alignment horizontal="right" vertical="center"/>
    </xf>
    <xf numFmtId="0" fontId="143" fillId="0" borderId="74" applyNumberFormat="0" applyFill="0" applyAlignment="0" applyProtection="0"/>
    <xf numFmtId="0" fontId="115" fillId="39" borderId="68">
      <alignment horizontal="right" vertical="center"/>
    </xf>
    <xf numFmtId="0" fontId="115" fillId="39" borderId="68">
      <alignment horizontal="right" vertical="center"/>
    </xf>
    <xf numFmtId="4" fontId="117" fillId="40" borderId="68">
      <alignment horizontal="right" vertical="center"/>
    </xf>
    <xf numFmtId="0" fontId="115" fillId="40" borderId="68">
      <alignment horizontal="right" vertical="center"/>
    </xf>
    <xf numFmtId="4" fontId="115" fillId="40" borderId="68">
      <alignment horizontal="right" vertical="center"/>
    </xf>
    <xf numFmtId="0" fontId="117" fillId="40" borderId="68">
      <alignment horizontal="right" vertical="center"/>
    </xf>
    <xf numFmtId="4" fontId="117" fillId="40" borderId="68">
      <alignment horizontal="right" vertical="center"/>
    </xf>
    <xf numFmtId="0" fontId="115" fillId="39" borderId="68">
      <alignment horizontal="right" vertical="center"/>
    </xf>
    <xf numFmtId="4" fontId="115" fillId="39" borderId="68">
      <alignment horizontal="right" vertical="center"/>
    </xf>
    <xf numFmtId="0" fontId="115" fillId="39" borderId="68">
      <alignment horizontal="right" vertical="center"/>
    </xf>
    <xf numFmtId="4" fontId="115" fillId="39" borderId="68">
      <alignment horizontal="right" vertical="center"/>
    </xf>
    <xf numFmtId="0" fontId="115" fillId="39" borderId="69">
      <alignment horizontal="right" vertical="center"/>
    </xf>
    <xf numFmtId="4" fontId="115" fillId="39" borderId="69">
      <alignment horizontal="right" vertical="center"/>
    </xf>
    <xf numFmtId="0" fontId="115" fillId="39" borderId="70">
      <alignment horizontal="right" vertical="center"/>
    </xf>
    <xf numFmtId="4" fontId="115" fillId="39" borderId="70">
      <alignment horizontal="right" vertical="center"/>
    </xf>
    <xf numFmtId="0" fontId="125"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40" borderId="69">
      <alignment horizontal="left" vertical="center"/>
    </xf>
    <xf numFmtId="0" fontId="136" fillId="73" borderId="67" applyNumberFormat="0" applyAlignment="0" applyProtection="0"/>
    <xf numFmtId="0" fontId="68" fillId="0" borderId="68">
      <alignment horizontal="right" vertical="center"/>
    </xf>
    <xf numFmtId="4" fontId="68" fillId="0" borderId="68">
      <alignment horizontal="right" vertical="center"/>
    </xf>
    <xf numFmtId="0" fontId="68" fillId="0" borderId="68" applyNumberFormat="0" applyFill="0" applyAlignment="0" applyProtection="0"/>
    <xf numFmtId="0" fontId="140" fillId="86" borderId="73" applyNumberFormat="0" applyAlignment="0" applyProtection="0"/>
    <xf numFmtId="192" fontId="68" fillId="90" borderId="68" applyNumberFormat="0" applyFont="0" applyBorder="0" applyAlignment="0" applyProtection="0">
      <alignment horizontal="right" vertical="center"/>
    </xf>
    <xf numFmtId="0" fontId="68" fillId="59" borderId="68"/>
    <xf numFmtId="4" fontId="68" fillId="59" borderId="68"/>
    <xf numFmtId="0" fontId="143" fillId="0" borderId="74" applyNumberFormat="0" applyFill="0" applyAlignment="0" applyProtection="0"/>
    <xf numFmtId="0" fontId="3" fillId="89" borderId="72" applyNumberFormat="0" applyFont="0" applyAlignment="0" applyProtection="0"/>
    <xf numFmtId="0" fontId="119" fillId="89" borderId="72" applyNumberFormat="0" applyFont="0" applyAlignment="0" applyProtection="0"/>
    <xf numFmtId="0" fontId="68" fillId="0" borderId="68" applyNumberFormat="0" applyFill="0" applyAlignment="0" applyProtection="0"/>
    <xf numFmtId="0" fontId="128" fillId="0" borderId="74" applyNumberFormat="0" applyFill="0" applyAlignment="0" applyProtection="0"/>
    <xf numFmtId="0" fontId="143" fillId="0" borderId="74" applyNumberFormat="0" applyFill="0" applyAlignment="0" applyProtection="0"/>
    <xf numFmtId="0" fontId="105" fillId="73" borderId="67" applyNumberFormat="0" applyAlignment="0" applyProtection="0"/>
    <xf numFmtId="0" fontId="125" fillId="86" borderId="67" applyNumberFormat="0" applyAlignment="0" applyProtection="0"/>
    <xf numFmtId="4" fontId="117" fillId="40" borderId="68">
      <alignment horizontal="right" vertical="center"/>
    </xf>
    <xf numFmtId="0" fontId="115" fillId="40" borderId="68">
      <alignment horizontal="right" vertical="center"/>
    </xf>
    <xf numFmtId="192" fontId="68" fillId="90" borderId="68" applyNumberFormat="0" applyFont="0" applyBorder="0" applyAlignment="0" applyProtection="0">
      <alignment horizontal="right" vertical="center"/>
    </xf>
    <xf numFmtId="0" fontId="128" fillId="0" borderId="74" applyNumberFormat="0" applyFill="0" applyAlignment="0" applyProtection="0"/>
    <xf numFmtId="49" fontId="68" fillId="0" borderId="68" applyNumberFormat="0" applyFont="0" applyFill="0" applyBorder="0" applyProtection="0">
      <alignment horizontal="left" vertical="center" indent="2"/>
    </xf>
    <xf numFmtId="49" fontId="68" fillId="0" borderId="69" applyNumberFormat="0" applyFont="0" applyFill="0" applyBorder="0" applyProtection="0">
      <alignment horizontal="left" vertical="center" indent="5"/>
    </xf>
    <xf numFmtId="49" fontId="68" fillId="0" borderId="68" applyNumberFormat="0" applyFont="0" applyFill="0" applyBorder="0" applyProtection="0">
      <alignment horizontal="left" vertical="center" indent="2"/>
    </xf>
    <xf numFmtId="4" fontId="68" fillId="0" borderId="68" applyFill="0" applyBorder="0" applyProtection="0">
      <alignment horizontal="right" vertical="center"/>
    </xf>
    <xf numFmtId="49" fontId="79" fillId="0" borderId="68" applyNumberFormat="0" applyFill="0" applyBorder="0" applyProtection="0">
      <alignment horizontal="left" vertical="center"/>
    </xf>
    <xf numFmtId="0" fontId="68" fillId="0" borderId="75">
      <alignment horizontal="left" vertical="center" wrapText="1" indent="2"/>
    </xf>
    <xf numFmtId="0" fontId="140" fillId="86" borderId="73" applyNumberFormat="0" applyAlignment="0" applyProtection="0"/>
    <xf numFmtId="0" fontId="115" fillId="39" borderId="70">
      <alignment horizontal="right" vertical="center"/>
    </xf>
    <xf numFmtId="0" fontId="105" fillId="73" borderId="67" applyNumberFormat="0" applyAlignment="0" applyProtection="0"/>
    <xf numFmtId="0" fontId="115" fillId="39" borderId="70">
      <alignment horizontal="right" vertical="center"/>
    </xf>
    <xf numFmtId="4" fontId="115" fillId="39" borderId="68">
      <alignment horizontal="right" vertical="center"/>
    </xf>
    <xf numFmtId="0" fontId="115" fillId="39" borderId="68">
      <alignment horizontal="right" vertical="center"/>
    </xf>
    <xf numFmtId="0" fontId="122" fillId="86" borderId="73" applyNumberFormat="0" applyAlignment="0" applyProtection="0"/>
    <xf numFmtId="0" fontId="124" fillId="86" borderId="67" applyNumberFormat="0" applyAlignment="0" applyProtection="0"/>
    <xf numFmtId="0" fontId="128" fillId="0" borderId="74" applyNumberFormat="0" applyFill="0" applyAlignment="0" applyProtection="0"/>
    <xf numFmtId="0" fontId="68" fillId="59" borderId="68"/>
    <xf numFmtId="4" fontId="68" fillId="59" borderId="68"/>
    <xf numFmtId="4" fontId="115" fillId="39" borderId="68">
      <alignment horizontal="right" vertical="center"/>
    </xf>
    <xf numFmtId="0" fontId="117" fillId="40" borderId="68">
      <alignment horizontal="right" vertical="center"/>
    </xf>
    <xf numFmtId="0" fontId="105" fillId="73" borderId="67" applyNumberFormat="0" applyAlignment="0" applyProtection="0"/>
    <xf numFmtId="0" fontId="125" fillId="86" borderId="67" applyNumberFormat="0" applyAlignment="0" applyProtection="0"/>
    <xf numFmtId="4" fontId="68" fillId="0" borderId="68">
      <alignment horizontal="right" vertical="center"/>
    </xf>
    <xf numFmtId="0" fontId="68" fillId="39" borderId="75">
      <alignment horizontal="left" vertical="center" wrapText="1" indent="2"/>
    </xf>
    <xf numFmtId="0" fontId="68" fillId="0" borderId="75">
      <alignment horizontal="left" vertical="center" wrapText="1" indent="2"/>
    </xf>
    <xf numFmtId="0" fontId="140" fillId="86" borderId="73" applyNumberFormat="0" applyAlignment="0" applyProtection="0"/>
    <xf numFmtId="0" fontId="136" fillId="73" borderId="67" applyNumberFormat="0" applyAlignment="0" applyProtection="0"/>
    <xf numFmtId="0" fontId="124" fillId="86" borderId="67" applyNumberFormat="0" applyAlignment="0" applyProtection="0"/>
    <xf numFmtId="0" fontId="122" fillId="86" borderId="73" applyNumberFormat="0" applyAlignment="0" applyProtection="0"/>
    <xf numFmtId="0" fontId="115" fillId="39" borderId="70">
      <alignment horizontal="right" vertical="center"/>
    </xf>
    <xf numFmtId="0" fontId="117" fillId="40" borderId="68">
      <alignment horizontal="right" vertical="center"/>
    </xf>
    <xf numFmtId="4" fontId="115" fillId="40" borderId="68">
      <alignment horizontal="right" vertical="center"/>
    </xf>
    <xf numFmtId="4" fontId="115" fillId="39" borderId="68">
      <alignment horizontal="right" vertical="center"/>
    </xf>
    <xf numFmtId="49" fontId="68" fillId="0" borderId="69" applyNumberFormat="0" applyFont="0" applyFill="0" applyBorder="0" applyProtection="0">
      <alignment horizontal="left" vertical="center" indent="5"/>
    </xf>
    <xf numFmtId="4" fontId="68" fillId="0" borderId="68" applyFill="0" applyBorder="0" applyProtection="0">
      <alignment horizontal="right" vertical="center"/>
    </xf>
    <xf numFmtId="4" fontId="115" fillId="40" borderId="68">
      <alignment horizontal="right" vertical="center"/>
    </xf>
    <xf numFmtId="0" fontId="136" fillId="73" borderId="67" applyNumberFormat="0" applyAlignment="0" applyProtection="0"/>
    <xf numFmtId="0" fontId="105" fillId="73" borderId="67" applyNumberFormat="0" applyAlignment="0" applyProtection="0"/>
    <xf numFmtId="0" fontId="124"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39" borderId="75">
      <alignment horizontal="left" vertical="center" wrapText="1" indent="2"/>
    </xf>
    <xf numFmtId="0" fontId="68" fillId="0" borderId="75">
      <alignment horizontal="left" vertical="center" wrapText="1" indent="2"/>
    </xf>
    <xf numFmtId="0" fontId="122" fillId="86" borderId="73" applyNumberFormat="0" applyAlignment="0" applyProtection="0"/>
    <xf numFmtId="0" fontId="124" fillId="86" borderId="67" applyNumberFormat="0" applyAlignment="0" applyProtection="0"/>
    <xf numFmtId="0" fontId="125" fillId="86" borderId="67" applyNumberFormat="0" applyAlignment="0" applyProtection="0"/>
    <xf numFmtId="0" fontId="105" fillId="73" borderId="67" applyNumberFormat="0" applyAlignment="0" applyProtection="0"/>
    <xf numFmtId="0" fontId="128" fillId="0" borderId="74" applyNumberFormat="0" applyFill="0" applyAlignment="0" applyProtection="0"/>
    <xf numFmtId="0" fontId="136" fillId="73" borderId="67" applyNumberFormat="0" applyAlignment="0" applyProtection="0"/>
    <xf numFmtId="0" fontId="119" fillId="89" borderId="72" applyNumberFormat="0" applyFont="0" applyAlignment="0" applyProtection="0"/>
    <xf numFmtId="0" fontId="3"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25" fillId="86" borderId="67" applyNumberFormat="0" applyAlignment="0" applyProtection="0"/>
    <xf numFmtId="0" fontId="136" fillId="73" borderId="67" applyNumberFormat="0" applyAlignment="0" applyProtection="0"/>
    <xf numFmtId="0" fontId="119"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15" fillId="39" borderId="64">
      <alignment horizontal="right" vertical="center"/>
    </xf>
    <xf numFmtId="4" fontId="115" fillId="39" borderId="64">
      <alignment horizontal="right" vertical="center"/>
    </xf>
    <xf numFmtId="0" fontId="115" fillId="39" borderId="66">
      <alignment horizontal="right" vertical="center"/>
    </xf>
    <xf numFmtId="4" fontId="115" fillId="39" borderId="66">
      <alignment horizontal="right" vertical="center"/>
    </xf>
    <xf numFmtId="0" fontId="125"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40" borderId="64">
      <alignment horizontal="left" vertical="center"/>
    </xf>
    <xf numFmtId="0" fontId="136" fillId="73" borderId="67" applyNumberFormat="0" applyAlignment="0" applyProtection="0"/>
    <xf numFmtId="0" fontId="140" fillId="86" borderId="73" applyNumberFormat="0" applyAlignment="0" applyProtection="0"/>
    <xf numFmtId="0" fontId="143" fillId="0" borderId="74" applyNumberFormat="0" applyFill="0" applyAlignment="0" applyProtection="0"/>
    <xf numFmtId="49" fontId="68" fillId="0" borderId="64" applyNumberFormat="0" applyFont="0" applyFill="0" applyBorder="0" applyProtection="0">
      <alignment horizontal="left" vertical="center" indent="5"/>
    </xf>
    <xf numFmtId="0" fontId="122" fillId="86" borderId="73" applyNumberFormat="0" applyAlignment="0" applyProtection="0"/>
    <xf numFmtId="0" fontId="124" fillId="86" borderId="67" applyNumberFormat="0" applyAlignment="0" applyProtection="0"/>
    <xf numFmtId="0" fontId="128" fillId="0" borderId="74" applyNumberFormat="0" applyFill="0" applyAlignment="0" applyProtection="0"/>
    <xf numFmtId="49" fontId="68" fillId="0" borderId="68" applyNumberFormat="0" applyFont="0" applyFill="0" applyBorder="0" applyProtection="0">
      <alignment horizontal="left" vertical="center" indent="2"/>
    </xf>
    <xf numFmtId="0" fontId="115" fillId="40" borderId="68">
      <alignment horizontal="right" vertical="center"/>
    </xf>
    <xf numFmtId="4" fontId="115" fillId="40" borderId="68">
      <alignment horizontal="right" vertical="center"/>
    </xf>
    <xf numFmtId="0" fontId="117" fillId="40" borderId="68">
      <alignment horizontal="right" vertical="center"/>
    </xf>
    <xf numFmtId="4" fontId="117" fillId="40" borderId="68">
      <alignment horizontal="right" vertical="center"/>
    </xf>
    <xf numFmtId="0" fontId="115" fillId="39" borderId="68">
      <alignment horizontal="right" vertical="center"/>
    </xf>
    <xf numFmtId="4" fontId="115" fillId="39" borderId="68">
      <alignment horizontal="right" vertical="center"/>
    </xf>
    <xf numFmtId="0" fontId="115" fillId="39" borderId="68">
      <alignment horizontal="right" vertical="center"/>
    </xf>
    <xf numFmtId="4" fontId="115" fillId="39" borderId="68">
      <alignment horizontal="right" vertical="center"/>
    </xf>
    <xf numFmtId="0" fontId="105" fillId="73" borderId="67" applyNumberFormat="0" applyAlignment="0" applyProtection="0"/>
    <xf numFmtId="0" fontId="68" fillId="0" borderId="68">
      <alignment horizontal="right" vertical="center"/>
    </xf>
    <xf numFmtId="4" fontId="68" fillId="0" borderId="68">
      <alignment horizontal="right" vertical="center"/>
    </xf>
    <xf numFmtId="4" fontId="68" fillId="0" borderId="68" applyFill="0" applyBorder="0" applyProtection="0">
      <alignment horizontal="right" vertical="center"/>
    </xf>
    <xf numFmtId="49" fontId="79" fillId="0" borderId="68" applyNumberFormat="0" applyFill="0" applyBorder="0" applyProtection="0">
      <alignment horizontal="left" vertical="center"/>
    </xf>
    <xf numFmtId="0" fontId="68" fillId="0" borderId="68" applyNumberFormat="0" applyFill="0" applyAlignment="0" applyProtection="0"/>
    <xf numFmtId="192" fontId="68" fillId="90" borderId="68" applyNumberFormat="0" applyFont="0" applyBorder="0" applyAlignment="0" applyProtection="0">
      <alignment horizontal="right" vertical="center"/>
    </xf>
    <xf numFmtId="0" fontId="68" fillId="59" borderId="68"/>
    <xf numFmtId="4" fontId="68" fillId="59" borderId="68"/>
    <xf numFmtId="4" fontId="115" fillId="39" borderId="68">
      <alignment horizontal="right" vertical="center"/>
    </xf>
    <xf numFmtId="0" fontId="68" fillId="59" borderId="68"/>
    <xf numFmtId="0" fontId="124" fillId="86" borderId="67" applyNumberFormat="0" applyAlignment="0" applyProtection="0"/>
    <xf numFmtId="0" fontId="115" fillId="40" borderId="68">
      <alignment horizontal="right" vertical="center"/>
    </xf>
    <xf numFmtId="0" fontId="68" fillId="0" borderId="68">
      <alignment horizontal="right" vertical="center"/>
    </xf>
    <xf numFmtId="0" fontId="143" fillId="0" borderId="74" applyNumberFormat="0" applyFill="0" applyAlignment="0" applyProtection="0"/>
    <xf numFmtId="0" fontId="68" fillId="40" borderId="69">
      <alignment horizontal="left" vertical="center"/>
    </xf>
    <xf numFmtId="0" fontId="136" fillId="73" borderId="67" applyNumberFormat="0" applyAlignment="0" applyProtection="0"/>
    <xf numFmtId="192" fontId="68" fillId="90" borderId="68" applyNumberFormat="0" applyFont="0" applyBorder="0" applyAlignment="0" applyProtection="0">
      <alignment horizontal="right" vertical="center"/>
    </xf>
    <xf numFmtId="0" fontId="119" fillId="89" borderId="72" applyNumberFormat="0" applyFont="0" applyAlignment="0" applyProtection="0"/>
    <xf numFmtId="0" fontId="68" fillId="0" borderId="75">
      <alignment horizontal="left" vertical="center" wrapText="1" indent="2"/>
    </xf>
    <xf numFmtId="4" fontId="68" fillId="59" borderId="68"/>
    <xf numFmtId="49" fontId="79" fillId="0" borderId="68" applyNumberFormat="0" applyFill="0" applyBorder="0" applyProtection="0">
      <alignment horizontal="left" vertical="center"/>
    </xf>
    <xf numFmtId="0" fontId="68" fillId="0" borderId="68">
      <alignment horizontal="right" vertical="center"/>
    </xf>
    <xf numFmtId="4" fontId="115" fillId="39" borderId="70">
      <alignment horizontal="right" vertical="center"/>
    </xf>
    <xf numFmtId="4" fontId="115" fillId="39" borderId="68">
      <alignment horizontal="right" vertical="center"/>
    </xf>
    <xf numFmtId="4" fontId="115" fillId="39" borderId="68">
      <alignment horizontal="right" vertical="center"/>
    </xf>
    <xf numFmtId="0" fontId="117" fillId="40" borderId="68">
      <alignment horizontal="right" vertical="center"/>
    </xf>
    <xf numFmtId="0" fontId="115" fillId="40" borderId="68">
      <alignment horizontal="right" vertical="center"/>
    </xf>
    <xf numFmtId="49" fontId="68" fillId="0" borderId="68" applyNumberFormat="0" applyFont="0" applyFill="0" applyBorder="0" applyProtection="0">
      <alignment horizontal="left" vertical="center" indent="2"/>
    </xf>
    <xf numFmtId="0" fontId="136" fillId="73" borderId="67" applyNumberFormat="0" applyAlignment="0" applyProtection="0"/>
    <xf numFmtId="0" fontId="122" fillId="86" borderId="73" applyNumberFormat="0" applyAlignment="0" applyProtection="0"/>
    <xf numFmtId="49" fontId="68" fillId="0" borderId="68" applyNumberFormat="0" applyFont="0" applyFill="0" applyBorder="0" applyProtection="0">
      <alignment horizontal="left" vertical="center" indent="2"/>
    </xf>
    <xf numFmtId="0" fontId="105" fillId="73" borderId="67" applyNumberFormat="0" applyAlignment="0" applyProtection="0"/>
    <xf numFmtId="4" fontId="68" fillId="0" borderId="68" applyFill="0" applyBorder="0" applyProtection="0">
      <alignment horizontal="right" vertical="center"/>
    </xf>
    <xf numFmtId="0" fontId="125" fillId="86" borderId="67" applyNumberFormat="0" applyAlignment="0" applyProtection="0"/>
    <xf numFmtId="0" fontId="143" fillId="0" borderId="74" applyNumberFormat="0" applyFill="0" applyAlignment="0" applyProtection="0"/>
    <xf numFmtId="0" fontId="140" fillId="86" borderId="73" applyNumberFormat="0" applyAlignment="0" applyProtection="0"/>
    <xf numFmtId="0" fontId="68" fillId="0" borderId="68" applyNumberFormat="0" applyFill="0" applyAlignment="0" applyProtection="0"/>
    <xf numFmtId="4" fontId="68" fillId="0" borderId="68">
      <alignment horizontal="right" vertical="center"/>
    </xf>
    <xf numFmtId="0" fontId="68" fillId="0" borderId="68">
      <alignment horizontal="right" vertical="center"/>
    </xf>
    <xf numFmtId="0" fontId="136" fillId="73" borderId="67" applyNumberFormat="0" applyAlignment="0" applyProtection="0"/>
    <xf numFmtId="0" fontId="122" fillId="86" borderId="73" applyNumberFormat="0" applyAlignment="0" applyProtection="0"/>
    <xf numFmtId="0" fontId="124" fillId="86" borderId="67" applyNumberFormat="0" applyAlignment="0" applyProtection="0"/>
    <xf numFmtId="0" fontId="68" fillId="39" borderId="75">
      <alignment horizontal="left" vertical="center" wrapText="1" indent="2"/>
    </xf>
    <xf numFmtId="0" fontId="125" fillId="86" borderId="67" applyNumberFormat="0" applyAlignment="0" applyProtection="0"/>
    <xf numFmtId="0" fontId="125" fillId="86" borderId="67" applyNumberFormat="0" applyAlignment="0" applyProtection="0"/>
    <xf numFmtId="4" fontId="115" fillId="39" borderId="69">
      <alignment horizontal="right" vertical="center"/>
    </xf>
    <xf numFmtId="0" fontId="115" fillId="39" borderId="69">
      <alignment horizontal="right" vertical="center"/>
    </xf>
    <xf numFmtId="0" fontId="115" fillId="39" borderId="68">
      <alignment horizontal="right" vertical="center"/>
    </xf>
    <xf numFmtId="4" fontId="117" fillId="40" borderId="68">
      <alignment horizontal="right" vertical="center"/>
    </xf>
    <xf numFmtId="0" fontId="105" fillId="73" borderId="67" applyNumberFormat="0" applyAlignment="0" applyProtection="0"/>
    <xf numFmtId="0" fontId="128" fillId="0" borderId="74" applyNumberFormat="0" applyFill="0" applyAlignment="0" applyProtection="0"/>
    <xf numFmtId="0" fontId="143" fillId="0" borderId="74" applyNumberFormat="0" applyFill="0" applyAlignment="0" applyProtection="0"/>
    <xf numFmtId="0" fontId="119" fillId="89" borderId="72" applyNumberFormat="0" applyFont="0" applyAlignment="0" applyProtection="0"/>
    <xf numFmtId="0" fontId="136" fillId="73" borderId="67" applyNumberFormat="0" applyAlignment="0" applyProtection="0"/>
    <xf numFmtId="49" fontId="79" fillId="0" borderId="68" applyNumberFormat="0" applyFill="0" applyBorder="0" applyProtection="0">
      <alignment horizontal="left" vertical="center"/>
    </xf>
    <xf numFmtId="0" fontId="68" fillId="39" borderId="75">
      <alignment horizontal="left" vertical="center" wrapText="1" indent="2"/>
    </xf>
    <xf numFmtId="0" fontId="125" fillId="86" borderId="67" applyNumberFormat="0" applyAlignment="0" applyProtection="0"/>
    <xf numFmtId="0" fontId="68" fillId="0" borderId="75">
      <alignment horizontal="left" vertical="center" wrapText="1" indent="2"/>
    </xf>
    <xf numFmtId="0" fontId="119" fillId="89" borderId="72" applyNumberFormat="0" applyFont="0" applyAlignment="0" applyProtection="0"/>
    <xf numFmtId="0" fontId="3"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4" fontId="68" fillId="59" borderId="68"/>
    <xf numFmtId="0" fontId="115" fillId="39" borderId="68">
      <alignment horizontal="right" vertical="center"/>
    </xf>
    <xf numFmtId="0" fontId="143" fillId="0" borderId="74" applyNumberFormat="0" applyFill="0" applyAlignment="0" applyProtection="0"/>
    <xf numFmtId="4" fontId="115" fillId="39" borderId="70">
      <alignment horizontal="right" vertical="center"/>
    </xf>
    <xf numFmtId="0" fontId="124" fillId="86" borderId="67" applyNumberFormat="0" applyAlignment="0" applyProtection="0"/>
    <xf numFmtId="0" fontId="115" fillId="39" borderId="69">
      <alignment horizontal="right" vertical="center"/>
    </xf>
    <xf numFmtId="0" fontId="125" fillId="86" borderId="67" applyNumberFormat="0" applyAlignment="0" applyProtection="0"/>
    <xf numFmtId="0" fontId="128" fillId="0" borderId="74" applyNumberFormat="0" applyFill="0" applyAlignment="0" applyProtection="0"/>
    <xf numFmtId="0" fontId="119" fillId="89" borderId="72" applyNumberFormat="0" applyFont="0" applyAlignment="0" applyProtection="0"/>
    <xf numFmtId="4" fontId="115" fillId="39" borderId="69">
      <alignment horizontal="right" vertical="center"/>
    </xf>
    <xf numFmtId="0" fontId="68" fillId="39" borderId="75">
      <alignment horizontal="left" vertical="center" wrapText="1" indent="2"/>
    </xf>
    <xf numFmtId="0" fontId="68" fillId="59" borderId="68"/>
    <xf numFmtId="192" fontId="68" fillId="90" borderId="68" applyNumberFormat="0" applyFont="0" applyBorder="0" applyAlignment="0" applyProtection="0">
      <alignment horizontal="right" vertical="center"/>
    </xf>
    <xf numFmtId="0" fontId="68" fillId="0" borderId="68" applyNumberFormat="0" applyFill="0" applyAlignment="0" applyProtection="0"/>
    <xf numFmtId="4" fontId="68" fillId="0" borderId="68" applyFill="0" applyBorder="0" applyProtection="0">
      <alignment horizontal="right" vertical="center"/>
    </xf>
    <xf numFmtId="4" fontId="115" fillId="40" borderId="68">
      <alignment horizontal="right" vertical="center"/>
    </xf>
    <xf numFmtId="0" fontId="128" fillId="0" borderId="74" applyNumberFormat="0" applyFill="0" applyAlignment="0" applyProtection="0"/>
    <xf numFmtId="49" fontId="79" fillId="0" borderId="68" applyNumberFormat="0" applyFill="0" applyBorder="0" applyProtection="0">
      <alignment horizontal="left" vertical="center"/>
    </xf>
    <xf numFmtId="49" fontId="68" fillId="0" borderId="69" applyNumberFormat="0" applyFont="0" applyFill="0" applyBorder="0" applyProtection="0">
      <alignment horizontal="left" vertical="center" indent="5"/>
    </xf>
    <xf numFmtId="0" fontId="68" fillId="40" borderId="69">
      <alignment horizontal="left" vertical="center"/>
    </xf>
    <xf numFmtId="0" fontId="125" fillId="86" borderId="67" applyNumberFormat="0" applyAlignment="0" applyProtection="0"/>
    <xf numFmtId="4" fontId="115" fillId="39" borderId="70">
      <alignment horizontal="right" vertical="center"/>
    </xf>
    <xf numFmtId="0" fontId="136" fillId="73" borderId="67" applyNumberFormat="0" applyAlignment="0" applyProtection="0"/>
    <xf numFmtId="0" fontId="136" fillId="73" borderId="67" applyNumberFormat="0" applyAlignment="0" applyProtection="0"/>
    <xf numFmtId="0" fontId="119"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15" fillId="39" borderId="68">
      <alignment horizontal="right" vertical="center"/>
    </xf>
    <xf numFmtId="0" fontId="3" fillId="89" borderId="72" applyNumberFormat="0" applyFont="0" applyAlignment="0" applyProtection="0"/>
    <xf numFmtId="4" fontId="68" fillId="0" borderId="68">
      <alignment horizontal="right" vertical="center"/>
    </xf>
    <xf numFmtId="0" fontId="143" fillId="0" borderId="74" applyNumberFormat="0" applyFill="0" applyAlignment="0" applyProtection="0"/>
    <xf numFmtId="0" fontId="115" fillId="39" borderId="68">
      <alignment horizontal="right" vertical="center"/>
    </xf>
    <xf numFmtId="0" fontId="115" fillId="39" borderId="68">
      <alignment horizontal="right" vertical="center"/>
    </xf>
    <xf numFmtId="4" fontId="117" fillId="40" borderId="68">
      <alignment horizontal="right" vertical="center"/>
    </xf>
    <xf numFmtId="0" fontId="115" fillId="40" borderId="68">
      <alignment horizontal="right" vertical="center"/>
    </xf>
    <xf numFmtId="4" fontId="115" fillId="40" borderId="68">
      <alignment horizontal="right" vertical="center"/>
    </xf>
    <xf numFmtId="0" fontId="117" fillId="40" borderId="68">
      <alignment horizontal="right" vertical="center"/>
    </xf>
    <xf numFmtId="4" fontId="117" fillId="40" borderId="68">
      <alignment horizontal="right" vertical="center"/>
    </xf>
    <xf numFmtId="0" fontId="115" fillId="39" borderId="68">
      <alignment horizontal="right" vertical="center"/>
    </xf>
    <xf numFmtId="4" fontId="115" fillId="39" borderId="68">
      <alignment horizontal="right" vertical="center"/>
    </xf>
    <xf numFmtId="0" fontId="115" fillId="39" borderId="68">
      <alignment horizontal="right" vertical="center"/>
    </xf>
    <xf numFmtId="4" fontId="115" fillId="39" borderId="68">
      <alignment horizontal="right" vertical="center"/>
    </xf>
    <xf numFmtId="0" fontId="115" fillId="39" borderId="69">
      <alignment horizontal="right" vertical="center"/>
    </xf>
    <xf numFmtId="4" fontId="115" fillId="39" borderId="69">
      <alignment horizontal="right" vertical="center"/>
    </xf>
    <xf numFmtId="0" fontId="115" fillId="39" borderId="70">
      <alignment horizontal="right" vertical="center"/>
    </xf>
    <xf numFmtId="4" fontId="115" fillId="39" borderId="70">
      <alignment horizontal="right" vertical="center"/>
    </xf>
    <xf numFmtId="0" fontId="125"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40" borderId="69">
      <alignment horizontal="left" vertical="center"/>
    </xf>
    <xf numFmtId="0" fontId="136" fillId="73" borderId="67" applyNumberFormat="0" applyAlignment="0" applyProtection="0"/>
    <xf numFmtId="0" fontId="68" fillId="0" borderId="68">
      <alignment horizontal="right" vertical="center"/>
    </xf>
    <xf numFmtId="4" fontId="68" fillId="0" borderId="68">
      <alignment horizontal="right" vertical="center"/>
    </xf>
    <xf numFmtId="0" fontId="68" fillId="0" borderId="68" applyNumberFormat="0" applyFill="0" applyAlignment="0" applyProtection="0"/>
    <xf numFmtId="0" fontId="140" fillId="86" borderId="73" applyNumberFormat="0" applyAlignment="0" applyProtection="0"/>
    <xf numFmtId="192" fontId="68" fillId="90" borderId="68" applyNumberFormat="0" applyFont="0" applyBorder="0" applyAlignment="0" applyProtection="0">
      <alignment horizontal="right" vertical="center"/>
    </xf>
    <xf numFmtId="0" fontId="68" fillId="59" borderId="68"/>
    <xf numFmtId="4" fontId="68" fillId="59" borderId="68"/>
    <xf numFmtId="0" fontId="143" fillId="0" borderId="74" applyNumberFormat="0" applyFill="0" applyAlignment="0" applyProtection="0"/>
    <xf numFmtId="0" fontId="3" fillId="89" borderId="72" applyNumberFormat="0" applyFont="0" applyAlignment="0" applyProtection="0"/>
    <xf numFmtId="0" fontId="119" fillId="89" borderId="72" applyNumberFormat="0" applyFont="0" applyAlignment="0" applyProtection="0"/>
    <xf numFmtId="0" fontId="68" fillId="0" borderId="68" applyNumberFormat="0" applyFill="0" applyAlignment="0" applyProtection="0"/>
    <xf numFmtId="0" fontId="128" fillId="0" borderId="74" applyNumberFormat="0" applyFill="0" applyAlignment="0" applyProtection="0"/>
    <xf numFmtId="0" fontId="143" fillId="0" borderId="74" applyNumberFormat="0" applyFill="0" applyAlignment="0" applyProtection="0"/>
    <xf numFmtId="0" fontId="105" fillId="73" borderId="67" applyNumberFormat="0" applyAlignment="0" applyProtection="0"/>
    <xf numFmtId="0" fontId="125" fillId="86" borderId="67" applyNumberFormat="0" applyAlignment="0" applyProtection="0"/>
    <xf numFmtId="4" fontId="117" fillId="40" borderId="68">
      <alignment horizontal="right" vertical="center"/>
    </xf>
    <xf numFmtId="0" fontId="115" fillId="40" borderId="68">
      <alignment horizontal="right" vertical="center"/>
    </xf>
    <xf numFmtId="192" fontId="68" fillId="90" borderId="68" applyNumberFormat="0" applyFont="0" applyBorder="0" applyAlignment="0" applyProtection="0">
      <alignment horizontal="right" vertical="center"/>
    </xf>
    <xf numFmtId="0" fontId="128" fillId="0" borderId="74" applyNumberFormat="0" applyFill="0" applyAlignment="0" applyProtection="0"/>
    <xf numFmtId="49" fontId="68" fillId="0" borderId="68" applyNumberFormat="0" applyFont="0" applyFill="0" applyBorder="0" applyProtection="0">
      <alignment horizontal="left" vertical="center" indent="2"/>
    </xf>
    <xf numFmtId="49" fontId="68" fillId="0" borderId="69" applyNumberFormat="0" applyFont="0" applyFill="0" applyBorder="0" applyProtection="0">
      <alignment horizontal="left" vertical="center" indent="5"/>
    </xf>
    <xf numFmtId="49" fontId="68" fillId="0" borderId="68" applyNumberFormat="0" applyFont="0" applyFill="0" applyBorder="0" applyProtection="0">
      <alignment horizontal="left" vertical="center" indent="2"/>
    </xf>
    <xf numFmtId="4" fontId="68" fillId="0" borderId="68" applyFill="0" applyBorder="0" applyProtection="0">
      <alignment horizontal="right" vertical="center"/>
    </xf>
    <xf numFmtId="49" fontId="79" fillId="0" borderId="68" applyNumberFormat="0" applyFill="0" applyBorder="0" applyProtection="0">
      <alignment horizontal="left" vertical="center"/>
    </xf>
    <xf numFmtId="0" fontId="68" fillId="0" borderId="75">
      <alignment horizontal="left" vertical="center" wrapText="1" indent="2"/>
    </xf>
    <xf numFmtId="0" fontId="140" fillId="86" borderId="73" applyNumberFormat="0" applyAlignment="0" applyProtection="0"/>
    <xf numFmtId="0" fontId="115" fillId="39" borderId="70">
      <alignment horizontal="right" vertical="center"/>
    </xf>
    <xf numFmtId="0" fontId="105" fillId="73" borderId="67" applyNumberFormat="0" applyAlignment="0" applyProtection="0"/>
    <xf numFmtId="0" fontId="115" fillId="39" borderId="70">
      <alignment horizontal="right" vertical="center"/>
    </xf>
    <xf numFmtId="4" fontId="115" fillId="39" borderId="68">
      <alignment horizontal="right" vertical="center"/>
    </xf>
    <xf numFmtId="0" fontId="115" fillId="39" borderId="68">
      <alignment horizontal="right" vertical="center"/>
    </xf>
    <xf numFmtId="0" fontId="122" fillId="86" borderId="73" applyNumberFormat="0" applyAlignment="0" applyProtection="0"/>
    <xf numFmtId="0" fontId="124" fillId="86" borderId="67" applyNumberFormat="0" applyAlignment="0" applyProtection="0"/>
    <xf numFmtId="0" fontId="128" fillId="0" borderId="74" applyNumberFormat="0" applyFill="0" applyAlignment="0" applyProtection="0"/>
    <xf numFmtId="0" fontId="68" fillId="59" borderId="68"/>
    <xf numFmtId="4" fontId="68" fillId="59" borderId="68"/>
    <xf numFmtId="4" fontId="115" fillId="39" borderId="68">
      <alignment horizontal="right" vertical="center"/>
    </xf>
    <xf numFmtId="0" fontId="117" fillId="40" borderId="68">
      <alignment horizontal="right" vertical="center"/>
    </xf>
    <xf numFmtId="0" fontId="105" fillId="73" borderId="67" applyNumberFormat="0" applyAlignment="0" applyProtection="0"/>
    <xf numFmtId="0" fontId="125" fillId="86" borderId="67" applyNumberFormat="0" applyAlignment="0" applyProtection="0"/>
    <xf numFmtId="4" fontId="68" fillId="0" borderId="68">
      <alignment horizontal="right" vertical="center"/>
    </xf>
    <xf numFmtId="0" fontId="68" fillId="39" borderId="75">
      <alignment horizontal="left" vertical="center" wrapText="1" indent="2"/>
    </xf>
    <xf numFmtId="0" fontId="68" fillId="0" borderId="75">
      <alignment horizontal="left" vertical="center" wrapText="1" indent="2"/>
    </xf>
    <xf numFmtId="0" fontId="140" fillId="86" borderId="73" applyNumberFormat="0" applyAlignment="0" applyProtection="0"/>
    <xf numFmtId="0" fontId="136" fillId="73" borderId="67" applyNumberFormat="0" applyAlignment="0" applyProtection="0"/>
    <xf numFmtId="0" fontId="124" fillId="86" borderId="67" applyNumberFormat="0" applyAlignment="0" applyProtection="0"/>
    <xf numFmtId="0" fontId="122" fillId="86" borderId="73" applyNumberFormat="0" applyAlignment="0" applyProtection="0"/>
    <xf numFmtId="0" fontId="115" fillId="39" borderId="70">
      <alignment horizontal="right" vertical="center"/>
    </xf>
    <xf numFmtId="0" fontId="117" fillId="40" borderId="68">
      <alignment horizontal="right" vertical="center"/>
    </xf>
    <xf numFmtId="4" fontId="115" fillId="40" borderId="68">
      <alignment horizontal="right" vertical="center"/>
    </xf>
    <xf numFmtId="4" fontId="115" fillId="39" borderId="68">
      <alignment horizontal="right" vertical="center"/>
    </xf>
    <xf numFmtId="49" fontId="68" fillId="0" borderId="69" applyNumberFormat="0" applyFont="0" applyFill="0" applyBorder="0" applyProtection="0">
      <alignment horizontal="left" vertical="center" indent="5"/>
    </xf>
    <xf numFmtId="4" fontId="68" fillId="0" borderId="68" applyFill="0" applyBorder="0" applyProtection="0">
      <alignment horizontal="right" vertical="center"/>
    </xf>
    <xf numFmtId="4" fontId="115" fillId="40" borderId="68">
      <alignment horizontal="right" vertical="center"/>
    </xf>
    <xf numFmtId="0" fontId="136" fillId="73" borderId="67" applyNumberFormat="0" applyAlignment="0" applyProtection="0"/>
    <xf numFmtId="0" fontId="105" fillId="73" borderId="67" applyNumberFormat="0" applyAlignment="0" applyProtection="0"/>
    <xf numFmtId="0" fontId="124"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39" borderId="75">
      <alignment horizontal="left" vertical="center" wrapText="1" indent="2"/>
    </xf>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cellStyleXfs>
  <cellXfs count="656">
    <xf numFmtId="0" fontId="0" fillId="0" borderId="0" xfId="0"/>
    <xf numFmtId="0" fontId="6" fillId="0" borderId="0" xfId="0" applyFont="1"/>
    <xf numFmtId="0" fontId="6" fillId="0" borderId="0" xfId="0" applyFont="1" applyAlignment="1">
      <alignment horizontal="center"/>
    </xf>
    <xf numFmtId="0" fontId="6" fillId="0" borderId="0" xfId="0" applyFont="1" applyAlignment="1">
      <alignment horizontal="right"/>
    </xf>
    <xf numFmtId="49" fontId="6" fillId="0" borderId="0" xfId="0" applyNumberFormat="1" applyFont="1" applyAlignment="1">
      <alignment horizontal="right"/>
    </xf>
    <xf numFmtId="0" fontId="8" fillId="2" borderId="0" xfId="3" applyFont="1" applyFill="1" applyAlignment="1">
      <alignment horizontal="center" vertical="center"/>
    </xf>
    <xf numFmtId="0" fontId="8" fillId="2" borderId="0" xfId="3" applyFont="1" applyFill="1" applyAlignment="1">
      <alignment horizontal="right" vertical="center"/>
    </xf>
    <xf numFmtId="174" fontId="8" fillId="2" borderId="0" xfId="3" applyNumberFormat="1" applyFont="1" applyFill="1" applyAlignment="1">
      <alignment horizontal="right" vertical="center"/>
    </xf>
    <xf numFmtId="49" fontId="9" fillId="2" borderId="0" xfId="3" applyNumberFormat="1" applyFont="1" applyFill="1" applyAlignment="1">
      <alignment horizontal="right" vertical="center" wrapText="1"/>
    </xf>
    <xf numFmtId="0" fontId="10" fillId="2" borderId="0" xfId="3" applyFont="1" applyFill="1" applyAlignment="1">
      <alignment horizontal="left" vertical="center"/>
    </xf>
    <xf numFmtId="49" fontId="5" fillId="2" borderId="0" xfId="3" applyNumberFormat="1" applyFont="1" applyFill="1" applyAlignment="1">
      <alignment horizontal="right" vertical="center" wrapText="1"/>
    </xf>
    <xf numFmtId="49" fontId="6" fillId="0" borderId="1" xfId="0" applyNumberFormat="1" applyFont="1" applyBorder="1" applyAlignment="1">
      <alignment horizontal="left" vertical="center" wrapText="1"/>
    </xf>
    <xf numFmtId="174" fontId="6" fillId="0" borderId="1" xfId="0" applyNumberFormat="1" applyFont="1" applyBorder="1" applyAlignment="1">
      <alignment horizontal="center" vertical="center" wrapText="1"/>
    </xf>
    <xf numFmtId="174" fontId="6" fillId="0" borderId="0" xfId="0" applyNumberFormat="1" applyFont="1" applyAlignment="1">
      <alignment horizontal="center" vertical="center" wrapText="1"/>
    </xf>
    <xf numFmtId="174" fontId="6" fillId="0" borderId="1" xfId="0" applyNumberFormat="1" applyFont="1" applyBorder="1" applyAlignment="1">
      <alignment horizontal="center" vertical="center"/>
    </xf>
    <xf numFmtId="174"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4"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0" xfId="0" applyNumberFormat="1" applyFont="1" applyAlignment="1">
      <alignment horizontal="left" wrapText="1"/>
    </xf>
    <xf numFmtId="174" fontId="6" fillId="0" borderId="0" xfId="0" applyNumberFormat="1" applyFont="1" applyAlignment="1">
      <alignment horizontal="right" vertical="center"/>
    </xf>
    <xf numFmtId="3" fontId="6" fillId="0" borderId="4" xfId="0" applyNumberFormat="1" applyFont="1" applyBorder="1" applyAlignment="1">
      <alignment horizontal="center" vertical="center"/>
    </xf>
    <xf numFmtId="49" fontId="6" fillId="0" borderId="3" xfId="0" applyNumberFormat="1" applyFont="1" applyBorder="1" applyAlignment="1">
      <alignment horizontal="left" vertical="center" wrapText="1"/>
    </xf>
    <xf numFmtId="174" fontId="6" fillId="0" borderId="3" xfId="0" applyNumberFormat="1" applyFont="1" applyBorder="1" applyAlignment="1">
      <alignment horizontal="center" vertical="center" wrapText="1"/>
    </xf>
    <xf numFmtId="174" fontId="6" fillId="0" borderId="3" xfId="0" applyNumberFormat="1" applyFont="1" applyBorder="1" applyAlignment="1">
      <alignment horizontal="center" vertical="center"/>
    </xf>
    <xf numFmtId="49" fontId="6" fillId="0" borderId="0" xfId="0" applyNumberFormat="1" applyFont="1" applyAlignment="1">
      <alignment horizontal="left" vertical="center" wrapText="1"/>
    </xf>
    <xf numFmtId="174" fontId="6" fillId="0" borderId="0" xfId="0" applyNumberFormat="1" applyFont="1" applyAlignment="1">
      <alignment horizontal="left" vertical="center" wrapText="1"/>
    </xf>
    <xf numFmtId="174" fontId="6" fillId="0" borderId="0" xfId="0" applyNumberFormat="1" applyFont="1" applyAlignment="1">
      <alignment horizontal="right" vertical="center" wrapText="1"/>
    </xf>
    <xf numFmtId="9" fontId="6" fillId="0" borderId="0" xfId="2" applyFont="1" applyBorder="1" applyAlignment="1">
      <alignment horizontal="center" vertical="center" wrapText="1"/>
    </xf>
    <xf numFmtId="9" fontId="6" fillId="0" borderId="0" xfId="2" applyFont="1" applyBorder="1" applyAlignment="1">
      <alignment horizontal="right" vertical="center" wrapText="1"/>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49" fontId="6" fillId="0" borderId="0" xfId="0" applyNumberFormat="1" applyFont="1" applyAlignment="1">
      <alignment horizontal="center" vertical="center" wrapText="1"/>
    </xf>
    <xf numFmtId="2" fontId="6" fillId="0" borderId="1" xfId="0" applyNumberFormat="1" applyFont="1" applyBorder="1" applyAlignment="1">
      <alignment horizontal="center" vertical="center"/>
    </xf>
    <xf numFmtId="49" fontId="6" fillId="0" borderId="1" xfId="0" quotePrefix="1" applyNumberFormat="1" applyFont="1" applyBorder="1" applyAlignment="1">
      <alignment horizontal="left" vertical="center" wrapText="1" indent="1"/>
    </xf>
    <xf numFmtId="3" fontId="6" fillId="0" borderId="1" xfId="0" applyNumberFormat="1" applyFont="1" applyBorder="1" applyAlignment="1">
      <alignment horizontal="center" vertical="center"/>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wrapText="1"/>
    </xf>
    <xf numFmtId="174" fontId="14" fillId="0" borderId="0" xfId="0" applyNumberFormat="1" applyFont="1" applyAlignment="1">
      <alignment horizontal="right" vertical="center"/>
    </xf>
    <xf numFmtId="49" fontId="6" fillId="0" borderId="0" xfId="0" applyNumberFormat="1" applyFont="1" applyAlignment="1">
      <alignment horizontal="left" vertical="top" wrapText="1"/>
    </xf>
    <xf numFmtId="49" fontId="11" fillId="0" borderId="0" xfId="0" applyNumberFormat="1" applyFont="1" applyAlignment="1">
      <alignment horizontal="left" vertical="top" wrapText="1"/>
    </xf>
    <xf numFmtId="0" fontId="15" fillId="2" borderId="0" xfId="3" applyFont="1" applyFill="1" applyAlignment="1">
      <alignment horizontal="left" vertical="center"/>
    </xf>
    <xf numFmtId="169" fontId="6" fillId="0" borderId="0" xfId="2" applyNumberFormat="1" applyFont="1" applyBorder="1" applyAlignment="1">
      <alignment horizontal="right" vertical="center"/>
    </xf>
    <xf numFmtId="174" fontId="6" fillId="0" borderId="0" xfId="0" quotePrefix="1" applyNumberFormat="1" applyFont="1" applyAlignment="1">
      <alignment horizontal="right" vertical="center"/>
    </xf>
    <xf numFmtId="49" fontId="6" fillId="0" borderId="1" xfId="0" applyNumberFormat="1" applyFont="1" applyBorder="1" applyAlignment="1">
      <alignment vertical="top" wrapText="1"/>
    </xf>
    <xf numFmtId="49" fontId="6" fillId="0" borderId="0" xfId="0" applyNumberFormat="1" applyFont="1" applyAlignment="1">
      <alignment vertical="top" wrapText="1"/>
    </xf>
    <xf numFmtId="49" fontId="6" fillId="0" borderId="3" xfId="0" applyNumberFormat="1" applyFont="1" applyBorder="1" applyAlignment="1">
      <alignment vertical="top" wrapText="1"/>
    </xf>
    <xf numFmtId="0" fontId="5" fillId="0" borderId="0" xfId="3" applyFont="1" applyAlignment="1">
      <alignment vertical="center"/>
    </xf>
    <xf numFmtId="49" fontId="6" fillId="0" borderId="1" xfId="0" applyNumberFormat="1" applyFont="1" applyBorder="1" applyAlignment="1">
      <alignment horizontal="center" vertical="top" wrapText="1"/>
    </xf>
    <xf numFmtId="0" fontId="5" fillId="0" borderId="0" xfId="3" applyFont="1" applyAlignment="1">
      <alignment horizontal="right" wrapText="1"/>
    </xf>
    <xf numFmtId="49" fontId="6" fillId="0" borderId="4" xfId="0" applyNumberFormat="1" applyFont="1" applyBorder="1" applyAlignment="1">
      <alignment vertical="top" wrapText="1"/>
    </xf>
    <xf numFmtId="49" fontId="6" fillId="0" borderId="4" xfId="0" applyNumberFormat="1" applyFont="1" applyBorder="1" applyAlignment="1">
      <alignment horizontal="center" vertical="top" wrapText="1"/>
    </xf>
    <xf numFmtId="174" fontId="6" fillId="0" borderId="4" xfId="0" applyNumberFormat="1" applyFont="1" applyBorder="1" applyAlignment="1">
      <alignment horizontal="center" vertical="center"/>
    </xf>
    <xf numFmtId="49" fontId="6" fillId="0" borderId="2" xfId="0" applyNumberFormat="1" applyFont="1" applyBorder="1" applyAlignment="1">
      <alignment horizontal="center" vertical="top" wrapText="1"/>
    </xf>
    <xf numFmtId="174" fontId="6" fillId="0" borderId="2" xfId="0" applyNumberFormat="1" applyFont="1" applyBorder="1" applyAlignment="1">
      <alignment horizontal="center" vertical="center"/>
    </xf>
    <xf numFmtId="49" fontId="6" fillId="0" borderId="3" xfId="0" applyNumberFormat="1" applyFont="1" applyBorder="1" applyAlignment="1">
      <alignment horizontal="center" vertical="top" wrapText="1"/>
    </xf>
    <xf numFmtId="3" fontId="6" fillId="0" borderId="3" xfId="0" applyNumberFormat="1" applyFont="1" applyBorder="1" applyAlignment="1">
      <alignment horizontal="center" vertical="center"/>
    </xf>
    <xf numFmtId="49" fontId="6" fillId="0" borderId="0" xfId="0" applyNumberFormat="1" applyFont="1" applyAlignment="1">
      <alignment horizontal="center" vertical="top" wrapText="1"/>
    </xf>
    <xf numFmtId="0" fontId="5" fillId="0" borderId="0" xfId="3" applyFont="1" applyAlignment="1">
      <alignment horizontal="right" vertical="center" wrapText="1"/>
    </xf>
    <xf numFmtId="3" fontId="6" fillId="0" borderId="0" xfId="0" applyNumberFormat="1" applyFont="1" applyAlignment="1">
      <alignment horizontal="right" vertical="center"/>
    </xf>
    <xf numFmtId="49" fontId="6" fillId="0" borderId="4" xfId="0" applyNumberFormat="1" applyFont="1" applyBorder="1" applyAlignment="1">
      <alignment horizontal="center" vertical="center" wrapText="1"/>
    </xf>
    <xf numFmtId="3" fontId="6"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4" xfId="0" applyNumberFormat="1" applyFont="1" applyBorder="1" applyAlignment="1">
      <alignment horizontal="center" vertical="center"/>
    </xf>
    <xf numFmtId="173" fontId="6" fillId="0" borderId="1" xfId="0" applyNumberFormat="1" applyFont="1" applyBorder="1" applyAlignment="1">
      <alignment horizontal="center" vertical="center"/>
    </xf>
    <xf numFmtId="1" fontId="6" fillId="0" borderId="3" xfId="0" applyNumberFormat="1" applyFont="1" applyBorder="1" applyAlignment="1">
      <alignment horizontal="center" vertical="center"/>
    </xf>
    <xf numFmtId="173" fontId="6" fillId="0" borderId="4" xfId="0" applyNumberFormat="1" applyFont="1" applyBorder="1" applyAlignment="1">
      <alignment horizontal="center" vertical="center"/>
    </xf>
    <xf numFmtId="49" fontId="8" fillId="2" borderId="0" xfId="3" applyNumberFormat="1" applyFont="1" applyFill="1" applyAlignment="1">
      <alignment horizontal="right" vertical="center" wrapText="1"/>
    </xf>
    <xf numFmtId="0" fontId="17" fillId="0" borderId="0" xfId="0" applyFont="1"/>
    <xf numFmtId="0" fontId="18" fillId="2" borderId="0" xfId="3" applyFont="1" applyFill="1" applyAlignment="1">
      <alignment horizontal="center" vertical="center"/>
    </xf>
    <xf numFmtId="0" fontId="18" fillId="2" borderId="0" xfId="3" applyFont="1" applyFill="1" applyAlignment="1">
      <alignment horizontal="right" vertical="center"/>
    </xf>
    <xf numFmtId="0" fontId="19" fillId="2" borderId="0" xfId="3" applyFont="1" applyFill="1" applyAlignment="1">
      <alignment horizontal="left" vertical="center" wrapText="1"/>
    </xf>
    <xf numFmtId="49" fontId="7" fillId="2" borderId="0" xfId="0" applyNumberFormat="1" applyFont="1" applyFill="1" applyAlignment="1">
      <alignment horizontal="left"/>
    </xf>
    <xf numFmtId="49" fontId="20" fillId="2" borderId="0" xfId="0" applyNumberFormat="1" applyFont="1" applyFill="1" applyAlignment="1">
      <alignment horizontal="left"/>
    </xf>
    <xf numFmtId="49" fontId="7" fillId="2" borderId="0" xfId="0" applyNumberFormat="1" applyFont="1" applyFill="1" applyAlignment="1">
      <alignment horizontal="right"/>
    </xf>
    <xf numFmtId="49" fontId="20" fillId="2" borderId="0" xfId="0" applyNumberFormat="1" applyFont="1" applyFill="1" applyAlignment="1">
      <alignment horizontal="right"/>
    </xf>
    <xf numFmtId="49" fontId="6" fillId="2" borderId="0" xfId="0" applyNumberFormat="1" applyFont="1" applyFill="1" applyAlignment="1">
      <alignment horizontal="right"/>
    </xf>
    <xf numFmtId="0" fontId="7" fillId="2" borderId="0" xfId="0" applyFont="1" applyFill="1" applyAlignment="1">
      <alignment vertical="center"/>
    </xf>
    <xf numFmtId="165" fontId="7" fillId="2" borderId="0" xfId="3" applyNumberFormat="1" applyFont="1" applyFill="1" applyAlignment="1">
      <alignment horizontal="center"/>
    </xf>
    <xf numFmtId="168" fontId="7" fillId="0" borderId="0" xfId="1" applyNumberFormat="1" applyFont="1" applyFill="1" applyBorder="1" applyAlignment="1">
      <alignment horizontal="center"/>
    </xf>
    <xf numFmtId="168" fontId="7" fillId="2" borderId="0" xfId="1" applyNumberFormat="1" applyFont="1" applyFill="1" applyBorder="1" applyAlignment="1">
      <alignment horizontal="center"/>
    </xf>
    <xf numFmtId="0" fontId="14" fillId="2" borderId="0" xfId="0" applyFont="1" applyFill="1" applyAlignment="1">
      <alignment vertical="center"/>
    </xf>
    <xf numFmtId="0" fontId="14" fillId="2" borderId="0" xfId="3" applyFont="1" applyFill="1" applyAlignment="1">
      <alignment horizontal="center"/>
    </xf>
    <xf numFmtId="170" fontId="14" fillId="0" borderId="0" xfId="1" applyNumberFormat="1" applyFont="1" applyFill="1" applyBorder="1" applyAlignment="1">
      <alignment horizontal="right"/>
    </xf>
    <xf numFmtId="170" fontId="14" fillId="2" borderId="0" xfId="1" applyNumberFormat="1" applyFont="1" applyFill="1" applyBorder="1" applyAlignment="1">
      <alignment horizontal="right"/>
    </xf>
    <xf numFmtId="173" fontId="7" fillId="2" borderId="0" xfId="2" applyNumberFormat="1" applyFont="1" applyFill="1" applyBorder="1" applyAlignment="1" applyProtection="1">
      <alignment horizontal="right"/>
    </xf>
    <xf numFmtId="0" fontId="20" fillId="2" borderId="0" xfId="0" applyFont="1" applyFill="1" applyAlignment="1">
      <alignment vertical="center"/>
    </xf>
    <xf numFmtId="0" fontId="20" fillId="2" borderId="0" xfId="3" applyFont="1" applyFill="1" applyAlignment="1">
      <alignment horizontal="center"/>
    </xf>
    <xf numFmtId="3" fontId="20" fillId="2" borderId="0" xfId="2" applyNumberFormat="1" applyFont="1" applyFill="1" applyBorder="1" applyAlignment="1" applyProtection="1">
      <alignment horizontal="right"/>
    </xf>
    <xf numFmtId="0" fontId="20" fillId="0" borderId="0" xfId="3" applyFont="1" applyAlignment="1">
      <alignment horizontal="center"/>
    </xf>
    <xf numFmtId="3" fontId="20" fillId="0" borderId="0" xfId="2" applyNumberFormat="1" applyFont="1" applyFill="1" applyBorder="1" applyAlignment="1" applyProtection="1">
      <alignment horizontal="right"/>
    </xf>
    <xf numFmtId="0" fontId="9" fillId="0" borderId="0" xfId="3" applyFont="1" applyAlignment="1">
      <alignment horizontal="right"/>
    </xf>
    <xf numFmtId="165" fontId="20" fillId="2" borderId="0" xfId="3" applyNumberFormat="1" applyFont="1" applyFill="1" applyAlignment="1">
      <alignment horizontal="center"/>
    </xf>
    <xf numFmtId="0" fontId="20" fillId="0" borderId="0" xfId="0" applyFont="1" applyAlignment="1">
      <alignment vertical="center"/>
    </xf>
    <xf numFmtId="0" fontId="18" fillId="2" borderId="0" xfId="3" applyFont="1" applyFill="1" applyAlignment="1">
      <alignment horizontal="center"/>
    </xf>
    <xf numFmtId="0" fontId="16" fillId="2" borderId="0" xfId="3" applyFont="1" applyFill="1" applyAlignment="1">
      <alignment horizontal="right"/>
    </xf>
    <xf numFmtId="49" fontId="21" fillId="2" borderId="0" xfId="3" applyNumberFormat="1" applyFont="1" applyFill="1" applyAlignment="1">
      <alignment horizontal="right" vertical="center" wrapText="1"/>
    </xf>
    <xf numFmtId="0" fontId="20" fillId="2" borderId="0" xfId="0" applyFont="1" applyFill="1" applyAlignment="1">
      <alignment horizontal="left" vertical="center" wrapText="1"/>
    </xf>
    <xf numFmtId="0" fontId="20" fillId="2" borderId="0" xfId="0" applyFont="1" applyFill="1" applyAlignment="1">
      <alignment horizontal="right" vertical="center" wrapText="1"/>
    </xf>
    <xf numFmtId="0" fontId="6"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horizontal="right" vertical="top" wrapText="1"/>
    </xf>
    <xf numFmtId="0" fontId="14" fillId="2" borderId="0" xfId="0" applyFont="1" applyFill="1" applyAlignment="1">
      <alignment horizontal="left" vertical="center" wrapText="1"/>
    </xf>
    <xf numFmtId="0" fontId="14" fillId="2" borderId="0" xfId="0" applyFont="1" applyFill="1" applyAlignment="1">
      <alignment horizontal="right" vertical="center" wrapText="1"/>
    </xf>
    <xf numFmtId="0" fontId="20" fillId="2" borderId="0" xfId="0" applyFont="1" applyFill="1" applyAlignment="1">
      <alignment vertical="center" wrapText="1"/>
    </xf>
    <xf numFmtId="0" fontId="20" fillId="2" borderId="0" xfId="3" applyFont="1" applyFill="1" applyAlignment="1">
      <alignment horizontal="center" vertical="center"/>
    </xf>
    <xf numFmtId="1" fontId="20" fillId="2" borderId="0" xfId="2" applyNumberFormat="1" applyFont="1" applyFill="1" applyBorder="1" applyAlignment="1" applyProtection="1">
      <alignment horizontal="right" vertical="center"/>
    </xf>
    <xf numFmtId="9" fontId="20" fillId="2" borderId="0" xfId="2" applyFont="1" applyFill="1" applyBorder="1" applyAlignment="1" applyProtection="1">
      <alignment horizontal="right"/>
    </xf>
    <xf numFmtId="9" fontId="20" fillId="2" borderId="0" xfId="2" applyFont="1" applyFill="1" applyBorder="1" applyAlignment="1">
      <alignment horizontal="right"/>
    </xf>
    <xf numFmtId="0" fontId="5" fillId="3" borderId="1" xfId="3" applyFont="1" applyFill="1" applyBorder="1" applyAlignment="1">
      <alignment horizontal="center" vertical="center" wrapText="1"/>
    </xf>
    <xf numFmtId="0" fontId="21" fillId="0" borderId="0" xfId="5" applyFont="1"/>
    <xf numFmtId="49" fontId="6" fillId="0" borderId="4" xfId="5" applyNumberFormat="1" applyFont="1" applyBorder="1" applyAlignment="1">
      <alignment horizontal="left" vertical="center" wrapText="1"/>
    </xf>
    <xf numFmtId="49" fontId="6" fillId="0" borderId="1" xfId="5" applyNumberFormat="1" applyFont="1" applyBorder="1" applyAlignment="1">
      <alignment horizontal="center" vertical="center" wrapText="1"/>
    </xf>
    <xf numFmtId="49" fontId="6" fillId="0" borderId="0" xfId="5" applyNumberFormat="1" applyFont="1" applyAlignment="1">
      <alignment horizontal="left" vertical="center" wrapText="1"/>
    </xf>
    <xf numFmtId="49" fontId="6" fillId="0" borderId="0" xfId="5" applyNumberFormat="1" applyFont="1" applyAlignment="1">
      <alignment horizontal="center" vertical="center" wrapText="1"/>
    </xf>
    <xf numFmtId="1" fontId="21" fillId="0" borderId="0" xfId="5" applyNumberFormat="1" applyFont="1" applyAlignment="1">
      <alignment horizontal="center" vertical="center"/>
    </xf>
    <xf numFmtId="0" fontId="5" fillId="3" borderId="1" xfId="3" applyFont="1" applyFill="1" applyBorder="1" applyAlignment="1">
      <alignment horizontal="left" vertical="center" wrapText="1"/>
    </xf>
    <xf numFmtId="1" fontId="6" fillId="0" borderId="0" xfId="5" applyNumberFormat="1" applyFont="1" applyAlignment="1">
      <alignment horizontal="center" vertical="center"/>
    </xf>
    <xf numFmtId="0" fontId="21" fillId="2" borderId="0" xfId="0" quotePrefix="1" applyFont="1" applyFill="1" applyAlignment="1">
      <alignment horizontal="left" vertical="center" wrapText="1"/>
    </xf>
    <xf numFmtId="0" fontId="21" fillId="2" borderId="0" xfId="0" quotePrefix="1" applyFont="1" applyFill="1" applyAlignment="1">
      <alignment horizontal="right" vertical="center" wrapText="1"/>
    </xf>
    <xf numFmtId="0" fontId="14" fillId="0" borderId="0" xfId="0" applyFont="1"/>
    <xf numFmtId="0" fontId="14" fillId="0" borderId="0" xfId="0" applyFont="1" applyAlignment="1">
      <alignment horizontal="right"/>
    </xf>
    <xf numFmtId="169" fontId="20" fillId="2" borderId="0" xfId="2" applyNumberFormat="1" applyFont="1" applyFill="1" applyBorder="1" applyAlignment="1">
      <alignment horizontal="right"/>
    </xf>
    <xf numFmtId="0" fontId="20" fillId="2" borderId="0" xfId="0" quotePrefix="1" applyFont="1" applyFill="1" applyAlignment="1">
      <alignment horizontal="left" vertical="center" indent="1"/>
    </xf>
    <xf numFmtId="0" fontId="10" fillId="2" borderId="0" xfId="7" applyFont="1" applyFill="1" applyAlignment="1">
      <alignment horizontal="left" vertical="center"/>
    </xf>
    <xf numFmtId="0" fontId="8" fillId="2" borderId="0" xfId="7" applyFont="1" applyFill="1" applyAlignment="1">
      <alignment horizontal="center" vertical="center"/>
    </xf>
    <xf numFmtId="0" fontId="8" fillId="2" borderId="0" xfId="7" applyFont="1" applyFill="1" applyAlignment="1">
      <alignment horizontal="right" vertical="center"/>
    </xf>
    <xf numFmtId="49" fontId="5" fillId="2" borderId="0" xfId="7" applyNumberFormat="1" applyFont="1" applyFill="1" applyAlignment="1">
      <alignment horizontal="right" vertical="center" wrapText="1"/>
    </xf>
    <xf numFmtId="0" fontId="6" fillId="2" borderId="0" xfId="0" applyFont="1" applyFill="1"/>
    <xf numFmtId="0" fontId="6" fillId="2" borderId="0" xfId="0" applyFont="1" applyFill="1" applyAlignment="1">
      <alignment horizontal="right"/>
    </xf>
    <xf numFmtId="0" fontId="14" fillId="2" borderId="0" xfId="0" applyFont="1" applyFill="1"/>
    <xf numFmtId="0" fontId="14" fillId="2" borderId="0" xfId="0" applyFont="1" applyFill="1" applyAlignment="1">
      <alignment horizontal="right"/>
    </xf>
    <xf numFmtId="0" fontId="14" fillId="2" borderId="0" xfId="0" quotePrefix="1" applyFont="1" applyFill="1" applyAlignment="1">
      <alignment horizontal="left" vertical="center" indent="1"/>
    </xf>
    <xf numFmtId="0" fontId="14" fillId="0" borderId="0" xfId="0" applyFont="1" applyAlignment="1">
      <alignment horizontal="center"/>
    </xf>
    <xf numFmtId="174" fontId="6" fillId="0" borderId="0" xfId="2" applyNumberFormat="1" applyFont="1" applyAlignment="1">
      <alignment horizontal="right"/>
    </xf>
    <xf numFmtId="0" fontId="20" fillId="2" borderId="0" xfId="0" quotePrefix="1" applyFont="1" applyFill="1" applyAlignment="1">
      <alignment horizontal="center" vertical="center"/>
    </xf>
    <xf numFmtId="3" fontId="6" fillId="2" borderId="0" xfId="0" applyNumberFormat="1" applyFont="1" applyFill="1" applyAlignment="1">
      <alignment horizontal="right"/>
    </xf>
    <xf numFmtId="3" fontId="6" fillId="0" borderId="0" xfId="0" applyNumberFormat="1" applyFont="1" applyAlignment="1">
      <alignment horizontal="right"/>
    </xf>
    <xf numFmtId="0" fontId="14" fillId="2" borderId="0" xfId="0" quotePrefix="1" applyFont="1" applyFill="1" applyAlignment="1">
      <alignment horizontal="left" vertical="center"/>
    </xf>
    <xf numFmtId="0" fontId="14" fillId="2" borderId="0" xfId="0" quotePrefix="1" applyFont="1" applyFill="1" applyAlignment="1">
      <alignment horizontal="left" vertical="center" wrapText="1"/>
    </xf>
    <xf numFmtId="0" fontId="14" fillId="2" borderId="0" xfId="0" quotePrefix="1" applyFont="1" applyFill="1" applyAlignment="1">
      <alignment horizontal="right" vertical="center" wrapText="1"/>
    </xf>
    <xf numFmtId="169" fontId="6" fillId="0" borderId="0" xfId="2" applyNumberFormat="1" applyFont="1" applyBorder="1" applyAlignment="1">
      <alignment horizontal="right"/>
    </xf>
    <xf numFmtId="9" fontId="6" fillId="0" borderId="0" xfId="2" applyFont="1" applyBorder="1" applyAlignment="1">
      <alignment horizontal="right"/>
    </xf>
    <xf numFmtId="169" fontId="14" fillId="0" borderId="0" xfId="2" applyNumberFormat="1" applyFont="1" applyBorder="1" applyAlignment="1">
      <alignment horizontal="right"/>
    </xf>
    <xf numFmtId="0" fontId="7" fillId="2" borderId="0" xfId="0" applyFont="1" applyFill="1" applyAlignment="1">
      <alignment horizontal="left" vertical="center" wrapText="1"/>
    </xf>
    <xf numFmtId="168" fontId="7" fillId="2" borderId="0" xfId="1" applyNumberFormat="1" applyFont="1" applyFill="1" applyBorder="1" applyAlignment="1">
      <alignment horizontal="right"/>
    </xf>
    <xf numFmtId="0" fontId="14" fillId="0" borderId="0" xfId="0" quotePrefix="1" applyFont="1" applyAlignment="1">
      <alignment horizontal="left" vertical="center" indent="1"/>
    </xf>
    <xf numFmtId="168" fontId="14" fillId="0" borderId="0" xfId="1" applyNumberFormat="1" applyFont="1" applyBorder="1" applyAlignment="1">
      <alignment horizontal="right"/>
    </xf>
    <xf numFmtId="168" fontId="6" fillId="0" borderId="0" xfId="1" applyNumberFormat="1" applyFont="1" applyBorder="1" applyAlignment="1">
      <alignment horizontal="center"/>
    </xf>
    <xf numFmtId="0" fontId="9" fillId="0" borderId="0" xfId="3" applyFont="1" applyAlignment="1">
      <alignment horizontal="center"/>
    </xf>
    <xf numFmtId="174" fontId="9" fillId="0" borderId="0" xfId="3" applyNumberFormat="1" applyFont="1" applyAlignment="1">
      <alignment horizontal="right"/>
    </xf>
    <xf numFmtId="0" fontId="14" fillId="0" borderId="0" xfId="0" quotePrefix="1" applyFont="1" applyAlignment="1">
      <alignment horizontal="left" vertical="center"/>
    </xf>
    <xf numFmtId="0" fontId="20" fillId="0" borderId="0" xfId="0" quotePrefix="1" applyFont="1" applyAlignment="1">
      <alignment horizontal="left" vertical="center" indent="1"/>
    </xf>
    <xf numFmtId="0" fontId="16" fillId="0" borderId="0" xfId="0" applyFont="1" applyAlignment="1">
      <alignment horizontal="center"/>
    </xf>
    <xf numFmtId="174" fontId="14" fillId="0" borderId="0" xfId="0" applyNumberFormat="1" applyFont="1" applyAlignment="1">
      <alignment horizontal="right"/>
    </xf>
    <xf numFmtId="168" fontId="6" fillId="0" borderId="0" xfId="1" applyNumberFormat="1" applyFont="1" applyFill="1" applyBorder="1" applyAlignment="1">
      <alignment horizontal="right"/>
    </xf>
    <xf numFmtId="169" fontId="6" fillId="0" borderId="0" xfId="2" applyNumberFormat="1" applyFont="1" applyAlignment="1">
      <alignment horizontal="right"/>
    </xf>
    <xf numFmtId="169" fontId="6" fillId="0" borderId="0" xfId="2" applyNumberFormat="1" applyFont="1"/>
    <xf numFmtId="2" fontId="6" fillId="0" borderId="0" xfId="0" applyNumberFormat="1" applyFont="1" applyAlignment="1">
      <alignment horizontal="right"/>
    </xf>
    <xf numFmtId="2" fontId="6" fillId="0" borderId="0" xfId="0" applyNumberFormat="1" applyFont="1" applyAlignment="1">
      <alignment horizontal="right" vertical="top" wrapText="1"/>
    </xf>
    <xf numFmtId="0" fontId="20" fillId="0" borderId="0" xfId="0" quotePrefix="1" applyFont="1" applyAlignment="1">
      <alignment horizontal="left" vertical="center"/>
    </xf>
    <xf numFmtId="0" fontId="24" fillId="0" borderId="0" xfId="0" applyFont="1"/>
    <xf numFmtId="170" fontId="6" fillId="0" borderId="0" xfId="1" applyNumberFormat="1" applyFont="1" applyFill="1" applyBorder="1" applyAlignment="1">
      <alignment horizontal="center"/>
    </xf>
    <xf numFmtId="0" fontId="7" fillId="0" borderId="0" xfId="0" quotePrefix="1" applyFont="1" applyAlignment="1">
      <alignment horizontal="center" vertical="center"/>
    </xf>
    <xf numFmtId="2" fontId="8" fillId="0" borderId="4" xfId="0" quotePrefix="1" applyNumberFormat="1" applyFont="1" applyBorder="1" applyAlignment="1">
      <alignment horizontal="right" vertical="center"/>
    </xf>
    <xf numFmtId="2" fontId="8" fillId="0" borderId="3" xfId="0" quotePrefix="1" applyNumberFormat="1" applyFont="1" applyBorder="1" applyAlignment="1">
      <alignment horizontal="right" vertical="center"/>
    </xf>
    <xf numFmtId="49" fontId="7" fillId="0" borderId="0" xfId="0" applyNumberFormat="1" applyFont="1" applyAlignment="1">
      <alignment horizontal="left"/>
    </xf>
    <xf numFmtId="174" fontId="6" fillId="0" borderId="0" xfId="2" applyNumberFormat="1" applyFont="1" applyFill="1" applyBorder="1" applyAlignment="1">
      <alignment horizontal="right"/>
    </xf>
    <xf numFmtId="0" fontId="10" fillId="2" borderId="0" xfId="3" applyFont="1" applyFill="1" applyAlignment="1">
      <alignment horizontal="left" vertical="center" wrapText="1"/>
    </xf>
    <xf numFmtId="1" fontId="6" fillId="0" borderId="0" xfId="2" applyNumberFormat="1" applyFont="1" applyBorder="1" applyAlignment="1">
      <alignment horizontal="right"/>
    </xf>
    <xf numFmtId="1" fontId="6" fillId="0" borderId="0" xfId="0" applyNumberFormat="1" applyFont="1" applyAlignment="1">
      <alignment horizontal="right" vertical="center"/>
    </xf>
    <xf numFmtId="0" fontId="5" fillId="0" borderId="0" xfId="3" applyFont="1" applyAlignment="1">
      <alignment vertical="center" wrapText="1"/>
    </xf>
    <xf numFmtId="1" fontId="5" fillId="0" borderId="0" xfId="3" applyNumberFormat="1" applyFont="1" applyAlignment="1">
      <alignment horizontal="right" vertical="center" wrapText="1"/>
    </xf>
    <xf numFmtId="49" fontId="6" fillId="0" borderId="0" xfId="0" applyNumberFormat="1" applyFont="1" applyAlignment="1">
      <alignment horizontal="left" vertical="top"/>
    </xf>
    <xf numFmtId="0" fontId="12" fillId="0" borderId="0" xfId="0" applyFont="1" applyAlignment="1">
      <alignment horizontal="right" vertical="center"/>
    </xf>
    <xf numFmtId="0" fontId="27" fillId="0" borderId="0" xfId="0" applyFont="1" applyAlignment="1">
      <alignment vertical="center"/>
    </xf>
    <xf numFmtId="0" fontId="21" fillId="0" borderId="0" xfId="9" applyFont="1" applyAlignment="1">
      <alignment wrapText="1"/>
    </xf>
    <xf numFmtId="0" fontId="21" fillId="0" borderId="7" xfId="9" applyFont="1" applyBorder="1" applyAlignment="1">
      <alignment wrapText="1"/>
    </xf>
    <xf numFmtId="0" fontId="21" fillId="0" borderId="8" xfId="9" applyFont="1" applyBorder="1" applyAlignment="1">
      <alignment wrapText="1"/>
    </xf>
    <xf numFmtId="0" fontId="21" fillId="0" borderId="9" xfId="9" applyFont="1" applyBorder="1" applyAlignment="1">
      <alignment wrapText="1"/>
    </xf>
    <xf numFmtId="0" fontId="21" fillId="0" borderId="10" xfId="9" applyFont="1" applyBorder="1" applyAlignment="1">
      <alignment wrapText="1"/>
    </xf>
    <xf numFmtId="178" fontId="21" fillId="0" borderId="0" xfId="9" applyNumberFormat="1" applyFont="1" applyAlignment="1">
      <alignment wrapText="1"/>
    </xf>
    <xf numFmtId="4" fontId="21" fillId="0" borderId="0" xfId="9" applyNumberFormat="1" applyFont="1" applyAlignment="1">
      <alignment wrapText="1"/>
    </xf>
    <xf numFmtId="179" fontId="6" fillId="0" borderId="0" xfId="0" applyNumberFormat="1" applyFont="1"/>
    <xf numFmtId="0" fontId="29" fillId="0" borderId="0" xfId="0" applyFont="1" applyAlignment="1">
      <alignment vertical="center"/>
    </xf>
    <xf numFmtId="49" fontId="6" fillId="0" borderId="0" xfId="0" applyNumberFormat="1" applyFont="1" applyAlignment="1">
      <alignment horizontal="left"/>
    </xf>
    <xf numFmtId="0" fontId="11" fillId="0" borderId="0" xfId="0" applyFont="1" applyAlignment="1">
      <alignment horizontal="left" vertical="top"/>
    </xf>
    <xf numFmtId="0" fontId="6" fillId="0" borderId="0" xfId="0" applyFont="1" applyAlignment="1">
      <alignment horizontal="justify" vertical="center" wrapText="1"/>
    </xf>
    <xf numFmtId="0" fontId="8" fillId="2" borderId="1" xfId="0" applyFont="1" applyFill="1" applyBorder="1" applyAlignment="1">
      <alignment vertical="center"/>
    </xf>
    <xf numFmtId="165" fontId="8" fillId="2" borderId="1" xfId="3" applyNumberFormat="1" applyFont="1" applyFill="1" applyBorder="1" applyAlignment="1">
      <alignment horizontal="center"/>
    </xf>
    <xf numFmtId="168" fontId="8" fillId="0" borderId="1" xfId="1" applyNumberFormat="1" applyFont="1" applyFill="1" applyBorder="1" applyAlignment="1">
      <alignment horizontal="right"/>
    </xf>
    <xf numFmtId="0" fontId="21" fillId="2" borderId="1" xfId="0" quotePrefix="1" applyFont="1" applyFill="1" applyBorder="1" applyAlignment="1">
      <alignment horizontal="left" vertical="center" indent="1"/>
    </xf>
    <xf numFmtId="165" fontId="21" fillId="2" borderId="1" xfId="3" applyNumberFormat="1" applyFont="1" applyFill="1" applyBorder="1" applyAlignment="1">
      <alignment horizontal="center"/>
    </xf>
    <xf numFmtId="168" fontId="21" fillId="0" borderId="1" xfId="1" applyNumberFormat="1" applyFont="1" applyFill="1" applyBorder="1" applyAlignment="1">
      <alignment horizontal="right"/>
    </xf>
    <xf numFmtId="0" fontId="21" fillId="2" borderId="4" xfId="0" quotePrefix="1" applyFont="1" applyFill="1" applyBorder="1" applyAlignment="1">
      <alignment horizontal="left" vertical="center" indent="1"/>
    </xf>
    <xf numFmtId="165" fontId="21" fillId="2" borderId="4" xfId="3" applyNumberFormat="1" applyFont="1" applyFill="1" applyBorder="1" applyAlignment="1">
      <alignment horizontal="center"/>
    </xf>
    <xf numFmtId="168" fontId="21" fillId="0" borderId="4" xfId="1" applyNumberFormat="1" applyFont="1" applyFill="1" applyBorder="1" applyAlignment="1">
      <alignment horizontal="right"/>
    </xf>
    <xf numFmtId="0" fontId="8" fillId="2" borderId="4" xfId="0" applyFont="1" applyFill="1" applyBorder="1" applyAlignment="1">
      <alignment vertical="center"/>
    </xf>
    <xf numFmtId="165" fontId="8" fillId="2" borderId="4" xfId="3" applyNumberFormat="1" applyFont="1" applyFill="1" applyBorder="1" applyAlignment="1">
      <alignment horizontal="center"/>
    </xf>
    <xf numFmtId="168" fontId="8" fillId="0" borderId="4" xfId="1" applyNumberFormat="1" applyFont="1" applyFill="1" applyBorder="1" applyAlignment="1">
      <alignment horizontal="right"/>
    </xf>
    <xf numFmtId="0" fontId="21" fillId="2" borderId="4" xfId="0" applyFont="1" applyFill="1" applyBorder="1" applyAlignment="1">
      <alignment vertical="center"/>
    </xf>
    <xf numFmtId="0" fontId="21" fillId="2" borderId="4" xfId="0" applyFont="1" applyFill="1" applyBorder="1"/>
    <xf numFmtId="172" fontId="21" fillId="0" borderId="4" xfId="1" applyNumberFormat="1" applyFont="1" applyFill="1" applyBorder="1" applyAlignment="1">
      <alignment horizontal="right"/>
    </xf>
    <xf numFmtId="0" fontId="21" fillId="2" borderId="1" xfId="0" applyFont="1" applyFill="1" applyBorder="1" applyAlignment="1">
      <alignment vertical="center"/>
    </xf>
    <xf numFmtId="173" fontId="21" fillId="0" borderId="1" xfId="2" applyNumberFormat="1" applyFont="1" applyFill="1" applyBorder="1" applyAlignment="1" applyProtection="1">
      <alignment horizontal="right"/>
    </xf>
    <xf numFmtId="173" fontId="21" fillId="0" borderId="4" xfId="2" applyNumberFormat="1" applyFont="1" applyFill="1" applyBorder="1" applyAlignment="1" applyProtection="1">
      <alignment horizontal="right"/>
    </xf>
    <xf numFmtId="173" fontId="8" fillId="0" borderId="4" xfId="2" applyNumberFormat="1" applyFont="1" applyFill="1" applyBorder="1" applyAlignment="1" applyProtection="1">
      <alignment horizontal="right"/>
    </xf>
    <xf numFmtId="0" fontId="8" fillId="2" borderId="3" xfId="0" applyFont="1" applyFill="1" applyBorder="1" applyAlignment="1">
      <alignment vertical="center"/>
    </xf>
    <xf numFmtId="165" fontId="8" fillId="2" borderId="3" xfId="3" applyNumberFormat="1" applyFont="1" applyFill="1" applyBorder="1" applyAlignment="1">
      <alignment horizontal="center"/>
    </xf>
    <xf numFmtId="0" fontId="8" fillId="0" borderId="1" xfId="0" applyFont="1" applyBorder="1" applyAlignment="1">
      <alignment vertical="center"/>
    </xf>
    <xf numFmtId="165" fontId="8" fillId="0" borderId="1" xfId="3" applyNumberFormat="1" applyFont="1" applyBorder="1" applyAlignment="1">
      <alignment horizontal="center"/>
    </xf>
    <xf numFmtId="3" fontId="8" fillId="2" borderId="1" xfId="2" applyNumberFormat="1" applyFont="1" applyFill="1" applyBorder="1" applyAlignment="1" applyProtection="1">
      <alignment horizontal="right"/>
    </xf>
    <xf numFmtId="3" fontId="21" fillId="0" borderId="1" xfId="2" applyNumberFormat="1" applyFont="1" applyFill="1" applyBorder="1" applyAlignment="1" applyProtection="1">
      <alignment horizontal="right"/>
    </xf>
    <xf numFmtId="3" fontId="21" fillId="0" borderId="4" xfId="2" applyNumberFormat="1" applyFont="1" applyFill="1" applyBorder="1" applyAlignment="1" applyProtection="1">
      <alignment horizontal="right"/>
    </xf>
    <xf numFmtId="3" fontId="21" fillId="0" borderId="3" xfId="2" applyNumberFormat="1" applyFont="1" applyFill="1" applyBorder="1" applyAlignment="1" applyProtection="1">
      <alignment horizontal="right"/>
    </xf>
    <xf numFmtId="0" fontId="21" fillId="2" borderId="1" xfId="3" applyFont="1" applyFill="1" applyBorder="1" applyAlignment="1">
      <alignment horizontal="center"/>
    </xf>
    <xf numFmtId="1" fontId="21" fillId="2" borderId="1" xfId="2" applyNumberFormat="1" applyFont="1" applyFill="1" applyBorder="1" applyAlignment="1" applyProtection="1">
      <alignment horizontal="right"/>
    </xf>
    <xf numFmtId="0" fontId="21" fillId="2" borderId="3" xfId="0" applyFont="1" applyFill="1" applyBorder="1" applyAlignment="1">
      <alignment vertical="center"/>
    </xf>
    <xf numFmtId="0" fontId="21" fillId="2" borderId="3" xfId="3" applyFont="1" applyFill="1" applyBorder="1" applyAlignment="1">
      <alignment horizontal="center"/>
    </xf>
    <xf numFmtId="1" fontId="21" fillId="2" borderId="3" xfId="2" applyNumberFormat="1" applyFont="1" applyFill="1" applyBorder="1" applyAlignment="1" applyProtection="1">
      <alignment horizontal="right"/>
    </xf>
    <xf numFmtId="0" fontId="21" fillId="2" borderId="1" xfId="0" quotePrefix="1" applyFont="1" applyFill="1" applyBorder="1" applyAlignment="1">
      <alignment horizontal="left" vertical="center" wrapText="1" indent="1"/>
    </xf>
    <xf numFmtId="0" fontId="21" fillId="2" borderId="1" xfId="3" applyFont="1" applyFill="1" applyBorder="1" applyAlignment="1">
      <alignment horizontal="center" vertical="center"/>
    </xf>
    <xf numFmtId="0" fontId="21" fillId="2" borderId="4" xfId="0" quotePrefix="1" applyFont="1" applyFill="1" applyBorder="1" applyAlignment="1">
      <alignment horizontal="left" vertical="center" wrapText="1" indent="1"/>
    </xf>
    <xf numFmtId="0" fontId="21" fillId="2" borderId="4" xfId="3" applyFont="1" applyFill="1" applyBorder="1" applyAlignment="1">
      <alignment horizontal="center" vertical="center"/>
    </xf>
    <xf numFmtId="0" fontId="21" fillId="2" borderId="3" xfId="0" quotePrefix="1" applyFont="1" applyFill="1" applyBorder="1" applyAlignment="1">
      <alignment horizontal="left" vertical="center" wrapText="1" indent="1"/>
    </xf>
    <xf numFmtId="0" fontId="21" fillId="2" borderId="3" xfId="3" applyFont="1" applyFill="1" applyBorder="1" applyAlignment="1">
      <alignment horizontal="center" vertical="center"/>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1" fontId="21" fillId="2" borderId="4" xfId="2" applyNumberFormat="1" applyFont="1" applyFill="1" applyBorder="1" applyAlignment="1" applyProtection="1">
      <alignment horizontal="right" vertical="center"/>
    </xf>
    <xf numFmtId="0" fontId="21" fillId="2" borderId="4" xfId="0" applyFont="1" applyFill="1" applyBorder="1" applyAlignment="1">
      <alignment vertical="center" wrapText="1"/>
    </xf>
    <xf numFmtId="0" fontId="21" fillId="2" borderId="3" xfId="0" applyFont="1" applyFill="1" applyBorder="1" applyAlignment="1">
      <alignment vertical="center" wrapText="1"/>
    </xf>
    <xf numFmtId="1" fontId="21" fillId="2" borderId="3" xfId="2" applyNumberFormat="1" applyFont="1" applyFill="1" applyBorder="1" applyAlignment="1" applyProtection="1">
      <alignment horizontal="right" vertical="center"/>
    </xf>
    <xf numFmtId="0" fontId="5" fillId="3" borderId="11" xfId="3" applyFont="1" applyFill="1" applyBorder="1" applyAlignment="1">
      <alignment vertical="center" wrapText="1"/>
    </xf>
    <xf numFmtId="49" fontId="6" fillId="0" borderId="3" xfId="5" applyNumberFormat="1" applyFont="1" applyBorder="1" applyAlignment="1">
      <alignment horizontal="left" vertical="center" wrapText="1"/>
    </xf>
    <xf numFmtId="49" fontId="6" fillId="0" borderId="3" xfId="5" applyNumberFormat="1" applyFont="1" applyBorder="1" applyAlignment="1">
      <alignment horizontal="center" vertical="center" wrapText="1"/>
    </xf>
    <xf numFmtId="0" fontId="5" fillId="3" borderId="12" xfId="3" applyFont="1" applyFill="1" applyBorder="1" applyAlignment="1">
      <alignment vertical="center" wrapText="1"/>
    </xf>
    <xf numFmtId="0" fontId="8" fillId="2" borderId="1" xfId="0" applyFont="1" applyFill="1" applyBorder="1" applyAlignment="1">
      <alignment horizontal="left" vertical="center" wrapText="1"/>
    </xf>
    <xf numFmtId="168" fontId="8" fillId="2" borderId="1" xfId="1" applyNumberFormat="1" applyFont="1" applyFill="1" applyBorder="1" applyAlignment="1">
      <alignment horizontal="right"/>
    </xf>
    <xf numFmtId="49" fontId="8" fillId="2" borderId="0" xfId="0" applyNumberFormat="1" applyFont="1" applyFill="1" applyAlignment="1">
      <alignment horizontal="left"/>
    </xf>
    <xf numFmtId="0" fontId="21" fillId="0" borderId="1" xfId="0" applyFont="1" applyBorder="1" applyAlignment="1">
      <alignment horizontal="center"/>
    </xf>
    <xf numFmtId="3" fontId="21" fillId="0" borderId="1" xfId="0" applyNumberFormat="1" applyFont="1" applyBorder="1" applyAlignment="1">
      <alignment wrapText="1"/>
    </xf>
    <xf numFmtId="3" fontId="21" fillId="0" borderId="1" xfId="0" applyNumberFormat="1" applyFont="1" applyBorder="1" applyAlignment="1">
      <alignment horizontal="right"/>
    </xf>
    <xf numFmtId="0" fontId="21" fillId="0" borderId="0" xfId="0" applyFont="1"/>
    <xf numFmtId="0" fontId="21" fillId="0" borderId="4" xfId="0" applyFont="1" applyBorder="1" applyAlignment="1">
      <alignment horizontal="center"/>
    </xf>
    <xf numFmtId="3" fontId="21" fillId="0" borderId="4" xfId="0" applyNumberFormat="1" applyFont="1" applyBorder="1" applyAlignment="1">
      <alignment horizontal="right"/>
    </xf>
    <xf numFmtId="0" fontId="21" fillId="2" borderId="2" xfId="0" quotePrefix="1" applyFont="1" applyFill="1" applyBorder="1" applyAlignment="1">
      <alignment horizontal="left" vertical="center" indent="1"/>
    </xf>
    <xf numFmtId="0" fontId="21" fillId="0" borderId="2" xfId="0" applyFont="1" applyBorder="1" applyAlignment="1">
      <alignment horizontal="center"/>
    </xf>
    <xf numFmtId="3" fontId="21" fillId="0" borderId="0" xfId="0" applyNumberFormat="1" applyFont="1" applyAlignment="1">
      <alignment wrapText="1"/>
    </xf>
    <xf numFmtId="165" fontId="8" fillId="2" borderId="1" xfId="7" applyNumberFormat="1" applyFont="1" applyFill="1" applyBorder="1" applyAlignment="1">
      <alignment horizontal="center" vertical="center"/>
    </xf>
    <xf numFmtId="168" fontId="8" fillId="2" borderId="1" xfId="1" applyNumberFormat="1" applyFont="1" applyFill="1" applyBorder="1" applyAlignment="1">
      <alignment horizontal="right" vertical="center"/>
    </xf>
    <xf numFmtId="49" fontId="21" fillId="2" borderId="0" xfId="0" applyNumberFormat="1" applyFont="1" applyFill="1" applyAlignment="1">
      <alignment horizontal="left"/>
    </xf>
    <xf numFmtId="0" fontId="21" fillId="2" borderId="4" xfId="0" applyFont="1" applyFill="1" applyBorder="1" applyAlignment="1">
      <alignment horizontal="left" vertical="center" wrapText="1" indent="1"/>
    </xf>
    <xf numFmtId="0" fontId="21" fillId="2" borderId="4" xfId="0" quotePrefix="1" applyFont="1" applyFill="1" applyBorder="1" applyAlignment="1">
      <alignment horizontal="center" vertical="center"/>
    </xf>
    <xf numFmtId="168" fontId="21" fillId="2" borderId="4" xfId="1" applyNumberFormat="1" applyFont="1" applyFill="1" applyBorder="1" applyAlignment="1">
      <alignment horizontal="right" vertical="center"/>
    </xf>
    <xf numFmtId="0" fontId="21" fillId="2" borderId="0" xfId="0" applyFont="1" applyFill="1"/>
    <xf numFmtId="0" fontId="8" fillId="2" borderId="4" xfId="0" applyFont="1" applyFill="1" applyBorder="1" applyAlignment="1">
      <alignment horizontal="left" vertical="center" wrapText="1"/>
    </xf>
    <xf numFmtId="165" fontId="8" fillId="2" borderId="4" xfId="7" applyNumberFormat="1" applyFont="1" applyFill="1" applyBorder="1" applyAlignment="1">
      <alignment horizontal="center"/>
    </xf>
    <xf numFmtId="168" fontId="8" fillId="2" borderId="4" xfId="1" applyNumberFormat="1" applyFont="1" applyFill="1" applyBorder="1" applyAlignment="1">
      <alignment horizontal="right" vertical="center"/>
    </xf>
    <xf numFmtId="0" fontId="8" fillId="2" borderId="4" xfId="0" applyFont="1" applyFill="1" applyBorder="1" applyAlignment="1">
      <alignment horizontal="left" vertical="center" wrapText="1" indent="1"/>
    </xf>
    <xf numFmtId="49" fontId="21" fillId="2" borderId="0" xfId="0" applyNumberFormat="1" applyFont="1" applyFill="1" applyAlignment="1">
      <alignment horizontal="right"/>
    </xf>
    <xf numFmtId="3" fontId="21" fillId="2" borderId="0" xfId="0" applyNumberFormat="1" applyFont="1" applyFill="1"/>
    <xf numFmtId="0" fontId="21" fillId="2" borderId="4" xfId="0" quotePrefix="1" applyFont="1" applyFill="1" applyBorder="1" applyAlignment="1">
      <alignment horizontal="left" vertical="center" indent="2"/>
    </xf>
    <xf numFmtId="0" fontId="21" fillId="2" borderId="0" xfId="0" applyFont="1" applyFill="1" applyAlignment="1">
      <alignment horizontal="right"/>
    </xf>
    <xf numFmtId="0" fontId="21" fillId="2" borderId="1" xfId="0" quotePrefix="1" applyFont="1" applyFill="1" applyBorder="1" applyAlignment="1">
      <alignment horizontal="center" vertical="center"/>
    </xf>
    <xf numFmtId="168" fontId="21" fillId="2" borderId="1" xfId="1" applyNumberFormat="1" applyFont="1" applyFill="1" applyBorder="1" applyAlignment="1">
      <alignment horizontal="right" vertical="center"/>
    </xf>
    <xf numFmtId="0" fontId="21" fillId="2" borderId="3" xfId="0" quotePrefix="1" applyFont="1" applyFill="1" applyBorder="1" applyAlignment="1">
      <alignment horizontal="left" vertical="center" indent="1"/>
    </xf>
    <xf numFmtId="0" fontId="21" fillId="2" borderId="3" xfId="0" quotePrefix="1" applyFont="1" applyFill="1" applyBorder="1" applyAlignment="1">
      <alignment horizontal="center" vertical="center"/>
    </xf>
    <xf numFmtId="168" fontId="21" fillId="2" borderId="3" xfId="1" applyNumberFormat="1" applyFont="1" applyFill="1" applyBorder="1" applyAlignment="1">
      <alignment horizontal="right" vertical="center"/>
    </xf>
    <xf numFmtId="171" fontId="8" fillId="2" borderId="1" xfId="1" applyNumberFormat="1" applyFont="1" applyFill="1" applyBorder="1" applyAlignment="1">
      <alignment horizontal="right" vertical="center"/>
    </xf>
    <xf numFmtId="171" fontId="21" fillId="2" borderId="4" xfId="1" applyNumberFormat="1" applyFont="1" applyFill="1" applyBorder="1" applyAlignment="1">
      <alignment horizontal="right" vertical="center"/>
    </xf>
    <xf numFmtId="0" fontId="21" fillId="0" borderId="1" xfId="0" applyFont="1" applyBorder="1" applyAlignment="1">
      <alignment wrapText="1"/>
    </xf>
    <xf numFmtId="165" fontId="21" fillId="2" borderId="6" xfId="3" applyNumberFormat="1" applyFont="1" applyFill="1" applyBorder="1" applyAlignment="1">
      <alignment horizontal="center"/>
    </xf>
    <xf numFmtId="0" fontId="21" fillId="0" borderId="5" xfId="0" applyFont="1" applyBorder="1" applyAlignment="1">
      <alignment wrapText="1"/>
    </xf>
    <xf numFmtId="0" fontId="8" fillId="0" borderId="0" xfId="3" applyFont="1" applyAlignment="1">
      <alignment horizontal="right"/>
    </xf>
    <xf numFmtId="0" fontId="8" fillId="2" borderId="3" xfId="0" applyFont="1" applyFill="1" applyBorder="1" applyAlignment="1">
      <alignment horizontal="left" vertical="center" wrapText="1"/>
    </xf>
    <xf numFmtId="174" fontId="21" fillId="0" borderId="4" xfId="2" applyNumberFormat="1" applyFont="1" applyBorder="1" applyAlignment="1">
      <alignment horizontal="right"/>
    </xf>
    <xf numFmtId="0" fontId="21" fillId="0" borderId="3" xfId="0" applyFont="1" applyBorder="1" applyAlignment="1">
      <alignment horizontal="center"/>
    </xf>
    <xf numFmtId="0" fontId="21" fillId="2" borderId="1" xfId="0" applyFont="1" applyFill="1" applyBorder="1" applyAlignment="1">
      <alignment horizontal="left" vertical="center" wrapText="1"/>
    </xf>
    <xf numFmtId="168" fontId="21" fillId="2" borderId="1" xfId="1" applyNumberFormat="1" applyFont="1" applyFill="1" applyBorder="1" applyAlignment="1">
      <alignment horizontal="right"/>
    </xf>
    <xf numFmtId="168" fontId="21" fillId="2" borderId="4" xfId="1" applyNumberFormat="1" applyFont="1" applyFill="1" applyBorder="1" applyAlignment="1">
      <alignment horizontal="right"/>
    </xf>
    <xf numFmtId="168" fontId="8" fillId="2" borderId="3" xfId="1" applyNumberFormat="1" applyFont="1" applyFill="1" applyBorder="1" applyAlignment="1">
      <alignment horizontal="right"/>
    </xf>
    <xf numFmtId="49" fontId="30" fillId="0" borderId="0" xfId="0" applyNumberFormat="1" applyFont="1" applyAlignment="1">
      <alignment horizontal="right"/>
    </xf>
    <xf numFmtId="165" fontId="8" fillId="2" borderId="1" xfId="7" applyNumberFormat="1" applyFont="1" applyFill="1" applyBorder="1" applyAlignment="1">
      <alignment horizontal="center"/>
    </xf>
    <xf numFmtId="0" fontId="21" fillId="2" borderId="0" xfId="0" quotePrefix="1" applyFont="1" applyFill="1" applyAlignment="1">
      <alignment horizontal="left" vertical="center" indent="1"/>
    </xf>
    <xf numFmtId="0" fontId="21" fillId="2" borderId="0" xfId="0" quotePrefix="1" applyFont="1" applyFill="1" applyAlignment="1">
      <alignment horizontal="center" vertical="center"/>
    </xf>
    <xf numFmtId="3" fontId="21" fillId="2" borderId="0" xfId="0" applyNumberFormat="1" applyFont="1" applyFill="1" applyAlignment="1">
      <alignment horizontal="right"/>
    </xf>
    <xf numFmtId="171" fontId="21" fillId="2" borderId="3" xfId="1" applyNumberFormat="1" applyFont="1" applyFill="1" applyBorder="1" applyAlignment="1">
      <alignment horizontal="right" vertical="center"/>
    </xf>
    <xf numFmtId="2" fontId="21" fillId="2" borderId="0" xfId="0" quotePrefix="1" applyNumberFormat="1" applyFont="1" applyFill="1" applyAlignment="1">
      <alignment horizontal="center" vertical="center"/>
    </xf>
    <xf numFmtId="173" fontId="21" fillId="2" borderId="0" xfId="0" applyNumberFormat="1" applyFont="1" applyFill="1" applyAlignment="1">
      <alignment horizontal="right"/>
    </xf>
    <xf numFmtId="0" fontId="21" fillId="2" borderId="0" xfId="0" applyFont="1" applyFill="1" applyAlignment="1">
      <alignment horizontal="center"/>
    </xf>
    <xf numFmtId="168" fontId="21" fillId="2" borderId="0" xfId="1" applyNumberFormat="1" applyFont="1" applyFill="1" applyBorder="1" applyAlignment="1">
      <alignment horizontal="right"/>
    </xf>
    <xf numFmtId="0" fontId="21" fillId="2" borderId="4" xfId="0" quotePrefix="1" applyFont="1" applyFill="1" applyBorder="1" applyAlignment="1">
      <alignment horizontal="left" vertical="center"/>
    </xf>
    <xf numFmtId="3" fontId="21" fillId="0" borderId="4" xfId="0" applyNumberFormat="1" applyFont="1" applyBorder="1" applyAlignment="1">
      <alignment wrapText="1"/>
    </xf>
    <xf numFmtId="0" fontId="21" fillId="2" borderId="3" xfId="0" quotePrefix="1" applyFont="1" applyFill="1" applyBorder="1" applyAlignment="1">
      <alignment horizontal="left" vertical="center"/>
    </xf>
    <xf numFmtId="0" fontId="21" fillId="0" borderId="4" xfId="0" quotePrefix="1" applyFont="1" applyBorder="1" applyAlignment="1">
      <alignment horizontal="left" vertical="center" indent="1"/>
    </xf>
    <xf numFmtId="0" fontId="21" fillId="0" borderId="3" xfId="0" quotePrefix="1" applyFont="1" applyBorder="1" applyAlignment="1">
      <alignment horizontal="left" vertical="center" indent="1"/>
    </xf>
    <xf numFmtId="168" fontId="21" fillId="0" borderId="3" xfId="1" applyNumberFormat="1" applyFont="1" applyFill="1" applyBorder="1" applyAlignment="1">
      <alignment horizontal="right"/>
    </xf>
    <xf numFmtId="0" fontId="8" fillId="2" borderId="0" xfId="3" applyFont="1" applyFill="1" applyAlignment="1">
      <alignment horizontal="left" vertical="center"/>
    </xf>
    <xf numFmtId="0" fontId="8" fillId="0" borderId="4" xfId="0" quotePrefix="1" applyFont="1" applyBorder="1" applyAlignment="1">
      <alignment horizontal="left" vertical="center"/>
    </xf>
    <xf numFmtId="0" fontId="8" fillId="0" borderId="4" xfId="0" applyFont="1" applyBorder="1" applyAlignment="1">
      <alignment horizontal="center"/>
    </xf>
    <xf numFmtId="0" fontId="8" fillId="0" borderId="1" xfId="0" quotePrefix="1" applyFont="1" applyBorder="1" applyAlignment="1">
      <alignment horizontal="left" vertical="center"/>
    </xf>
    <xf numFmtId="0" fontId="8" fillId="0" borderId="1" xfId="0" applyFont="1" applyBorder="1" applyAlignment="1">
      <alignment horizontal="center"/>
    </xf>
    <xf numFmtId="0" fontId="8" fillId="2" borderId="0" xfId="0" applyFont="1" applyFill="1" applyAlignment="1">
      <alignment horizontal="left" vertical="center" wrapText="1"/>
    </xf>
    <xf numFmtId="168" fontId="8" fillId="2" borderId="0" xfId="1" applyNumberFormat="1" applyFont="1" applyFill="1" applyBorder="1" applyAlignment="1">
      <alignment horizontal="center"/>
    </xf>
    <xf numFmtId="168" fontId="8" fillId="2" borderId="0" xfId="1" applyNumberFormat="1" applyFont="1" applyFill="1" applyBorder="1" applyAlignment="1">
      <alignment horizontal="right"/>
    </xf>
    <xf numFmtId="168" fontId="21" fillId="0" borderId="4" xfId="1" applyNumberFormat="1" applyFont="1" applyBorder="1" applyAlignment="1">
      <alignment horizontal="right"/>
    </xf>
    <xf numFmtId="174" fontId="21" fillId="0" borderId="4" xfId="2" applyNumberFormat="1" applyFont="1" applyFill="1" applyBorder="1" applyAlignment="1">
      <alignment horizontal="right"/>
    </xf>
    <xf numFmtId="174" fontId="8" fillId="0" borderId="1" xfId="2" applyNumberFormat="1" applyFont="1" applyFill="1" applyBorder="1" applyAlignment="1">
      <alignment horizontal="right"/>
    </xf>
    <xf numFmtId="2" fontId="21" fillId="0" borderId="4" xfId="6" applyNumberFormat="1" applyFont="1" applyBorder="1" applyAlignment="1">
      <alignment horizontal="right" vertical="center"/>
    </xf>
    <xf numFmtId="0" fontId="21" fillId="0" borderId="4" xfId="0" quotePrefix="1" applyFont="1" applyBorder="1" applyAlignment="1">
      <alignment vertical="center"/>
    </xf>
    <xf numFmtId="0" fontId="21" fillId="0" borderId="3" xfId="0" quotePrefix="1" applyFont="1" applyBorder="1" applyAlignment="1">
      <alignment vertical="center"/>
    </xf>
    <xf numFmtId="2" fontId="21" fillId="0" borderId="3" xfId="6" applyNumberFormat="1" applyFont="1" applyBorder="1" applyAlignment="1">
      <alignment horizontal="right" vertical="center"/>
    </xf>
    <xf numFmtId="0" fontId="8" fillId="0" borderId="4" xfId="0" applyFont="1" applyBorder="1" applyAlignment="1">
      <alignment horizontal="right"/>
    </xf>
    <xf numFmtId="0" fontId="21" fillId="0" borderId="4" xfId="0" applyFont="1" applyBorder="1"/>
    <xf numFmtId="0" fontId="21" fillId="0" borderId="4" xfId="0" applyFont="1" applyBorder="1" applyAlignment="1">
      <alignment horizontal="right"/>
    </xf>
    <xf numFmtId="174" fontId="8" fillId="0" borderId="4" xfId="2" applyNumberFormat="1" applyFont="1" applyFill="1" applyBorder="1" applyAlignment="1">
      <alignment horizontal="right"/>
    </xf>
    <xf numFmtId="169" fontId="21" fillId="0" borderId="4" xfId="2" quotePrefix="1" applyNumberFormat="1" applyFont="1" applyFill="1" applyBorder="1" applyAlignment="1">
      <alignment horizontal="left" vertical="center" indent="1"/>
    </xf>
    <xf numFmtId="169" fontId="21" fillId="0" borderId="4" xfId="2" applyNumberFormat="1" applyFont="1" applyFill="1" applyBorder="1" applyAlignment="1">
      <alignment horizontal="center"/>
    </xf>
    <xf numFmtId="0" fontId="8" fillId="0" borderId="3" xfId="0" quotePrefix="1" applyFont="1" applyBorder="1" applyAlignment="1">
      <alignment horizontal="left" vertical="center"/>
    </xf>
    <xf numFmtId="0" fontId="8" fillId="0" borderId="3" xfId="0" applyFont="1" applyBorder="1" applyAlignment="1">
      <alignment horizontal="center"/>
    </xf>
    <xf numFmtId="174" fontId="8" fillId="0" borderId="3" xfId="2" applyNumberFormat="1" applyFont="1" applyFill="1" applyBorder="1" applyAlignment="1">
      <alignment horizontal="right"/>
    </xf>
    <xf numFmtId="0" fontId="8" fillId="0" borderId="1" xfId="0" applyFont="1" applyBorder="1" applyAlignment="1">
      <alignment horizontal="left" vertical="center" wrapText="1"/>
    </xf>
    <xf numFmtId="169" fontId="21" fillId="0" borderId="4" xfId="2" applyNumberFormat="1" applyFont="1" applyFill="1" applyBorder="1" applyAlignment="1">
      <alignment horizontal="right"/>
    </xf>
    <xf numFmtId="177" fontId="21" fillId="0" borderId="4" xfId="1" applyNumberFormat="1" applyFont="1" applyFill="1" applyBorder="1" applyAlignment="1">
      <alignment horizontal="right"/>
    </xf>
    <xf numFmtId="177" fontId="21" fillId="0" borderId="3" xfId="1" applyNumberFormat="1" applyFont="1" applyFill="1" applyBorder="1" applyAlignment="1">
      <alignment horizontal="right"/>
    </xf>
    <xf numFmtId="177" fontId="21" fillId="0" borderId="1" xfId="1" applyNumberFormat="1" applyFont="1" applyFill="1" applyBorder="1" applyAlignment="1">
      <alignment horizontal="right"/>
    </xf>
    <xf numFmtId="170" fontId="21" fillId="0" borderId="4" xfId="0" applyNumberFormat="1" applyFont="1" applyBorder="1" applyAlignment="1">
      <alignment horizontal="right"/>
    </xf>
    <xf numFmtId="2" fontId="8" fillId="0" borderId="3" xfId="0" applyNumberFormat="1" applyFont="1" applyBorder="1" applyAlignment="1">
      <alignment horizontal="right" vertical="center"/>
    </xf>
    <xf numFmtId="2" fontId="21" fillId="0" borderId="4" xfId="2" applyNumberFormat="1" applyFont="1" applyFill="1" applyBorder="1" applyAlignment="1">
      <alignment horizontal="right"/>
    </xf>
    <xf numFmtId="2" fontId="21" fillId="0" borderId="4" xfId="2" applyNumberFormat="1" applyFont="1" applyBorder="1" applyAlignment="1">
      <alignment horizontal="right"/>
    </xf>
    <xf numFmtId="168" fontId="8" fillId="2" borderId="3" xfId="1" applyNumberFormat="1" applyFont="1" applyFill="1" applyBorder="1" applyAlignment="1">
      <alignment horizontal="center"/>
    </xf>
    <xf numFmtId="174" fontId="21" fillId="0" borderId="3" xfId="2" applyNumberFormat="1" applyFont="1" applyFill="1" applyBorder="1" applyAlignment="1">
      <alignment horizontal="right"/>
    </xf>
    <xf numFmtId="174" fontId="21" fillId="0" borderId="4" xfId="1" applyNumberFormat="1" applyFont="1" applyFill="1" applyBorder="1" applyAlignment="1">
      <alignment horizontal="right"/>
    </xf>
    <xf numFmtId="0" fontId="21" fillId="0" borderId="1" xfId="0" applyFont="1" applyBorder="1" applyAlignment="1">
      <alignment horizontal="right"/>
    </xf>
    <xf numFmtId="174" fontId="21" fillId="0" borderId="4" xfId="0" applyNumberFormat="1" applyFont="1" applyBorder="1" applyAlignment="1">
      <alignment horizontal="right"/>
    </xf>
    <xf numFmtId="175" fontId="21" fillId="0" borderId="4" xfId="0" applyNumberFormat="1" applyFont="1" applyBorder="1" applyAlignment="1">
      <alignment horizontal="right"/>
    </xf>
    <xf numFmtId="0" fontId="33" fillId="0" borderId="0" xfId="0" applyFont="1" applyAlignment="1">
      <alignment horizontal="left" vertical="top"/>
    </xf>
    <xf numFmtId="0" fontId="32" fillId="0" borderId="0" xfId="0" applyFont="1" applyAlignment="1">
      <alignment horizontal="right" vertical="top" wrapText="1"/>
    </xf>
    <xf numFmtId="49" fontId="21" fillId="0" borderId="1" xfId="0" applyNumberFormat="1" applyFont="1" applyBorder="1" applyAlignment="1">
      <alignment horizontal="left" vertical="center" wrapText="1"/>
    </xf>
    <xf numFmtId="49"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8" fillId="0" borderId="0" xfId="3" applyFont="1" applyAlignment="1">
      <alignment horizontal="right" wrapText="1"/>
    </xf>
    <xf numFmtId="49" fontId="21" fillId="0" borderId="1" xfId="0" quotePrefix="1" applyNumberFormat="1" applyFont="1" applyBorder="1" applyAlignment="1">
      <alignment horizontal="left" vertical="center" wrapText="1" indent="2"/>
    </xf>
    <xf numFmtId="49" fontId="21" fillId="0" borderId="4" xfId="0" applyNumberFormat="1" applyFont="1" applyBorder="1" applyAlignment="1">
      <alignment horizontal="left" vertical="center" wrapText="1"/>
    </xf>
    <xf numFmtId="1" fontId="21" fillId="0" borderId="4" xfId="0" applyNumberFormat="1" applyFont="1" applyBorder="1" applyAlignment="1">
      <alignment horizontal="center" vertical="center"/>
    </xf>
    <xf numFmtId="49" fontId="8" fillId="0" borderId="4"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1" fontId="8" fillId="0" borderId="4" xfId="0" applyNumberFormat="1" applyFont="1" applyBorder="1" applyAlignment="1">
      <alignment horizontal="center" vertical="center"/>
    </xf>
    <xf numFmtId="49" fontId="8" fillId="0" borderId="1" xfId="0" quotePrefix="1" applyNumberFormat="1" applyFont="1" applyBorder="1" applyAlignment="1">
      <alignment horizontal="left" vertical="center" wrapText="1" indent="2"/>
    </xf>
    <xf numFmtId="1" fontId="8" fillId="0" borderId="1" xfId="0" applyNumberFormat="1" applyFont="1" applyBorder="1" applyAlignment="1">
      <alignment horizontal="center" vertical="center"/>
    </xf>
    <xf numFmtId="49" fontId="21" fillId="0" borderId="3" xfId="0" applyNumberFormat="1" applyFont="1" applyBorder="1" applyAlignment="1">
      <alignment horizontal="left" vertical="center" wrapText="1"/>
    </xf>
    <xf numFmtId="49" fontId="21" fillId="0" borderId="3" xfId="0" applyNumberFormat="1" applyFont="1" applyBorder="1" applyAlignment="1">
      <alignment horizontal="center" vertical="center" wrapText="1"/>
    </xf>
    <xf numFmtId="1" fontId="21" fillId="0" borderId="3" xfId="0" applyNumberFormat="1" applyFont="1" applyBorder="1" applyAlignment="1">
      <alignment horizontal="center" vertical="center"/>
    </xf>
    <xf numFmtId="0" fontId="36" fillId="2" borderId="0" xfId="3" applyFont="1" applyFill="1" applyAlignment="1">
      <alignment horizontal="center" vertical="center"/>
    </xf>
    <xf numFmtId="0" fontId="36" fillId="2" borderId="0" xfId="3" applyFont="1" applyFill="1" applyAlignment="1">
      <alignment horizontal="right" vertical="center"/>
    </xf>
    <xf numFmtId="49" fontId="37" fillId="2" borderId="0" xfId="3" applyNumberFormat="1" applyFont="1" applyFill="1" applyAlignment="1">
      <alignment horizontal="right" vertical="center" wrapText="1"/>
    </xf>
    <xf numFmtId="0" fontId="21" fillId="0" borderId="1" xfId="0" quotePrefix="1" applyFont="1" applyBorder="1" applyAlignment="1">
      <alignment vertical="center"/>
    </xf>
    <xf numFmtId="49" fontId="21" fillId="0" borderId="4" xfId="0" applyNumberFormat="1" applyFont="1" applyBorder="1" applyAlignment="1">
      <alignment horizontal="center" wrapText="1"/>
    </xf>
    <xf numFmtId="49" fontId="21" fillId="0" borderId="3" xfId="0" applyNumberFormat="1" applyFont="1" applyBorder="1" applyAlignment="1">
      <alignment horizontal="center" wrapText="1"/>
    </xf>
    <xf numFmtId="3" fontId="21" fillId="0" borderId="3" xfId="0" applyNumberFormat="1" applyFont="1" applyBorder="1" applyAlignment="1">
      <alignment horizontal="right"/>
    </xf>
    <xf numFmtId="3" fontId="8" fillId="0" borderId="1" xfId="2" applyNumberFormat="1" applyFont="1" applyFill="1" applyBorder="1" applyAlignment="1" applyProtection="1">
      <alignment horizontal="right"/>
    </xf>
    <xf numFmtId="168" fontId="6" fillId="0" borderId="4" xfId="8" applyNumberFormat="1" applyFont="1" applyFill="1" applyBorder="1" applyAlignment="1">
      <alignment horizontal="right" vertical="center"/>
    </xf>
    <xf numFmtId="170" fontId="6" fillId="0" borderId="3" xfId="1" applyNumberFormat="1" applyFont="1" applyFill="1" applyBorder="1" applyAlignment="1">
      <alignment horizontal="right" vertical="center"/>
    </xf>
    <xf numFmtId="0" fontId="5" fillId="3" borderId="1" xfId="3" applyFont="1" applyFill="1" applyBorder="1" applyAlignment="1">
      <alignment horizontal="right" vertical="center"/>
    </xf>
    <xf numFmtId="173" fontId="21" fillId="0" borderId="2" xfId="2" applyNumberFormat="1" applyFont="1" applyFill="1" applyBorder="1" applyAlignment="1" applyProtection="1">
      <alignment horizontal="right"/>
    </xf>
    <xf numFmtId="173" fontId="8" fillId="0" borderId="1" xfId="2" applyNumberFormat="1" applyFont="1" applyFill="1" applyBorder="1" applyAlignment="1" applyProtection="1">
      <alignment horizontal="right"/>
    </xf>
    <xf numFmtId="173" fontId="8" fillId="0" borderId="3" xfId="2" applyNumberFormat="1" applyFont="1" applyFill="1" applyBorder="1" applyAlignment="1" applyProtection="1">
      <alignment horizontal="right"/>
    </xf>
    <xf numFmtId="49" fontId="6" fillId="2" borderId="0" xfId="0" applyNumberFormat="1" applyFont="1" applyFill="1" applyAlignment="1">
      <alignment horizontal="left"/>
    </xf>
    <xf numFmtId="0" fontId="6" fillId="0" borderId="0" xfId="0" applyFont="1" applyAlignment="1">
      <alignment horizontal="left"/>
    </xf>
    <xf numFmtId="0" fontId="32" fillId="0" borderId="0" xfId="0" applyFont="1" applyAlignment="1">
      <alignment horizontal="left" vertical="top" wrapText="1"/>
    </xf>
    <xf numFmtId="0" fontId="21" fillId="0" borderId="4" xfId="0" quotePrefix="1" applyFont="1" applyBorder="1" applyAlignment="1">
      <alignment horizontal="left" vertical="center"/>
    </xf>
    <xf numFmtId="49" fontId="30"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0" fontId="21" fillId="0" borderId="3" xfId="0" quotePrefix="1" applyFont="1" applyBorder="1" applyAlignment="1">
      <alignment horizontal="left" vertical="center"/>
    </xf>
    <xf numFmtId="0" fontId="21" fillId="0" borderId="2" xfId="0" quotePrefix="1" applyFont="1" applyBorder="1" applyAlignment="1">
      <alignment horizontal="left" vertical="center"/>
    </xf>
    <xf numFmtId="0" fontId="21" fillId="0" borderId="1" xfId="0" quotePrefix="1" applyFont="1" applyBorder="1" applyAlignment="1">
      <alignment horizontal="left" vertical="center"/>
    </xf>
    <xf numFmtId="0" fontId="8" fillId="2" borderId="2" xfId="0" applyFont="1" applyFill="1" applyBorder="1" applyAlignment="1">
      <alignment horizontal="left" vertical="center" wrapText="1"/>
    </xf>
    <xf numFmtId="165" fontId="8" fillId="2" borderId="2" xfId="3" applyNumberFormat="1" applyFont="1" applyFill="1" applyBorder="1" applyAlignment="1">
      <alignment horizontal="center"/>
    </xf>
    <xf numFmtId="177" fontId="8" fillId="0" borderId="1" xfId="1" applyNumberFormat="1" applyFont="1" applyFill="1" applyBorder="1" applyAlignment="1">
      <alignment horizontal="right"/>
    </xf>
    <xf numFmtId="3" fontId="21" fillId="4" borderId="1" xfId="0" applyNumberFormat="1" applyFont="1" applyFill="1" applyBorder="1" applyAlignment="1">
      <alignment wrapText="1"/>
    </xf>
    <xf numFmtId="168" fontId="8" fillId="4" borderId="4" xfId="1" applyNumberFormat="1" applyFont="1" applyFill="1" applyBorder="1" applyAlignment="1">
      <alignment horizontal="right"/>
    </xf>
    <xf numFmtId="174" fontId="21" fillId="4" borderId="3" xfId="2" applyNumberFormat="1" applyFont="1" applyFill="1" applyBorder="1" applyAlignment="1">
      <alignment horizontal="right"/>
    </xf>
    <xf numFmtId="0" fontId="8" fillId="2" borderId="1" xfId="0" quotePrefix="1" applyFont="1" applyFill="1" applyBorder="1" applyAlignment="1">
      <alignment horizontal="left" vertical="center" wrapText="1"/>
    </xf>
    <xf numFmtId="0" fontId="8" fillId="2" borderId="4" xfId="0" quotePrefix="1" applyFont="1" applyFill="1" applyBorder="1" applyAlignment="1">
      <alignment horizontal="center" vertical="center"/>
    </xf>
    <xf numFmtId="0" fontId="30" fillId="0" borderId="0" xfId="0" applyFont="1" applyAlignment="1">
      <alignment horizontal="left" vertical="center"/>
    </xf>
    <xf numFmtId="0" fontId="12" fillId="0" borderId="1" xfId="0" applyFont="1" applyBorder="1" applyAlignment="1">
      <alignment wrapText="1"/>
    </xf>
    <xf numFmtId="173" fontId="6" fillId="0" borderId="1" xfId="0" applyNumberFormat="1" applyFont="1" applyBorder="1" applyAlignment="1">
      <alignment horizontal="center" vertical="center" wrapText="1"/>
    </xf>
    <xf numFmtId="169" fontId="6" fillId="0" borderId="4" xfId="2" applyNumberFormat="1" applyFont="1" applyFill="1" applyBorder="1" applyAlignment="1">
      <alignment horizontal="center" vertical="center" wrapText="1"/>
    </xf>
    <xf numFmtId="0" fontId="6" fillId="0" borderId="4" xfId="2" applyNumberFormat="1" applyFont="1" applyFill="1" applyBorder="1" applyAlignment="1">
      <alignment horizontal="center" vertical="center"/>
    </xf>
    <xf numFmtId="169" fontId="6" fillId="0" borderId="2" xfId="2" applyNumberFormat="1" applyFont="1" applyFill="1" applyBorder="1" applyAlignment="1">
      <alignment horizontal="center" vertical="center" wrapText="1"/>
    </xf>
    <xf numFmtId="1" fontId="21" fillId="0" borderId="1" xfId="2" applyNumberFormat="1" applyFont="1" applyFill="1" applyBorder="1" applyAlignment="1" applyProtection="1">
      <alignment horizontal="right"/>
    </xf>
    <xf numFmtId="1" fontId="21" fillId="0" borderId="3" xfId="2" applyNumberFormat="1" applyFont="1" applyFill="1" applyBorder="1" applyAlignment="1" applyProtection="1">
      <alignment horizontal="right"/>
    </xf>
    <xf numFmtId="1" fontId="21" fillId="0" borderId="4" xfId="2" applyNumberFormat="1" applyFont="1" applyFill="1" applyBorder="1" applyAlignment="1" applyProtection="1">
      <alignment horizontal="right" vertical="center"/>
    </xf>
    <xf numFmtId="1" fontId="21" fillId="0" borderId="3" xfId="2" applyNumberFormat="1" applyFont="1" applyFill="1" applyBorder="1" applyAlignment="1" applyProtection="1">
      <alignment horizontal="right" vertical="center"/>
    </xf>
    <xf numFmtId="168" fontId="8" fillId="0" borderId="1" xfId="1" applyNumberFormat="1" applyFont="1" applyFill="1" applyBorder="1" applyAlignment="1">
      <alignment horizontal="right" vertical="center"/>
    </xf>
    <xf numFmtId="168" fontId="21" fillId="0" borderId="4" xfId="1" applyNumberFormat="1" applyFont="1" applyFill="1" applyBorder="1" applyAlignment="1">
      <alignment horizontal="right" vertical="center"/>
    </xf>
    <xf numFmtId="168" fontId="8" fillId="0" borderId="4" xfId="1" applyNumberFormat="1" applyFont="1" applyFill="1" applyBorder="1" applyAlignment="1">
      <alignment horizontal="right" vertical="center"/>
    </xf>
    <xf numFmtId="168" fontId="21" fillId="0" borderId="1" xfId="1" applyNumberFormat="1" applyFont="1" applyFill="1" applyBorder="1" applyAlignment="1">
      <alignment horizontal="right" vertical="center"/>
    </xf>
    <xf numFmtId="168" fontId="21" fillId="0" borderId="3" xfId="1" applyNumberFormat="1" applyFont="1" applyFill="1" applyBorder="1" applyAlignment="1">
      <alignment horizontal="right" vertical="center"/>
    </xf>
    <xf numFmtId="171" fontId="8" fillId="0" borderId="1" xfId="1" applyNumberFormat="1" applyFont="1" applyFill="1" applyBorder="1" applyAlignment="1">
      <alignment horizontal="right" vertical="center"/>
    </xf>
    <xf numFmtId="171" fontId="21" fillId="0" borderId="4" xfId="1" applyNumberFormat="1" applyFont="1" applyFill="1" applyBorder="1" applyAlignment="1">
      <alignment horizontal="right" vertical="center"/>
    </xf>
    <xf numFmtId="168" fontId="8" fillId="0" borderId="5" xfId="1" applyNumberFormat="1" applyFont="1" applyFill="1" applyBorder="1" applyAlignment="1">
      <alignment horizontal="right" vertical="center"/>
    </xf>
    <xf numFmtId="1" fontId="21" fillId="0" borderId="1" xfId="0" applyNumberFormat="1" applyFont="1" applyBorder="1" applyAlignment="1">
      <alignment wrapText="1"/>
    </xf>
    <xf numFmtId="1" fontId="21" fillId="0" borderId="4" xfId="2" applyNumberFormat="1" applyFont="1" applyFill="1" applyBorder="1" applyAlignment="1">
      <alignment horizontal="right"/>
    </xf>
    <xf numFmtId="168" fontId="8" fillId="0" borderId="2" xfId="1" applyNumberFormat="1" applyFont="1" applyFill="1" applyBorder="1" applyAlignment="1">
      <alignment horizontal="right"/>
    </xf>
    <xf numFmtId="168" fontId="8" fillId="0" borderId="3" xfId="1" applyNumberFormat="1" applyFont="1" applyFill="1" applyBorder="1" applyAlignment="1">
      <alignment horizontal="right"/>
    </xf>
    <xf numFmtId="171" fontId="21" fillId="0" borderId="3" xfId="1" applyNumberFormat="1" applyFont="1" applyFill="1" applyBorder="1" applyAlignment="1">
      <alignment horizontal="right" vertical="center"/>
    </xf>
    <xf numFmtId="168" fontId="21" fillId="0" borderId="0" xfId="1" applyNumberFormat="1" applyFont="1" applyFill="1" applyBorder="1" applyAlignment="1">
      <alignment horizontal="right"/>
    </xf>
    <xf numFmtId="174" fontId="21" fillId="0" borderId="1" xfId="0" applyNumberFormat="1" applyFont="1" applyBorder="1" applyAlignment="1">
      <alignment wrapText="1"/>
    </xf>
    <xf numFmtId="176" fontId="8" fillId="0" borderId="1" xfId="3" applyNumberFormat="1" applyFont="1" applyBorder="1" applyAlignment="1">
      <alignment horizontal="right"/>
    </xf>
    <xf numFmtId="170" fontId="21" fillId="0" borderId="4" xfId="1" applyNumberFormat="1" applyFont="1" applyFill="1" applyBorder="1" applyAlignment="1">
      <alignment horizontal="right"/>
    </xf>
    <xf numFmtId="4" fontId="8" fillId="0" borderId="4" xfId="0" quotePrefix="1" applyNumberFormat="1" applyFont="1" applyBorder="1" applyAlignment="1">
      <alignment horizontal="right" vertical="center"/>
    </xf>
    <xf numFmtId="49" fontId="6" fillId="2" borderId="2"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173" fontId="6" fillId="2" borderId="4" xfId="0" applyNumberFormat="1" applyFont="1" applyFill="1" applyBorder="1" applyAlignment="1">
      <alignment horizontal="center" vertical="center"/>
    </xf>
    <xf numFmtId="49" fontId="24" fillId="0" borderId="1" xfId="0" applyNumberFormat="1" applyFont="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center" vertical="center"/>
    </xf>
    <xf numFmtId="49" fontId="30" fillId="0" borderId="0" xfId="0" applyNumberFormat="1" applyFont="1" applyAlignment="1">
      <alignment horizontal="left" vertical="top"/>
    </xf>
    <xf numFmtId="0" fontId="32" fillId="2" borderId="0" xfId="0" quotePrefix="1" applyFont="1" applyFill="1" applyAlignment="1">
      <alignment horizontal="left" vertical="top" wrapText="1"/>
    </xf>
    <xf numFmtId="49" fontId="30" fillId="0" borderId="0" xfId="0" applyNumberFormat="1" applyFont="1" applyAlignment="1">
      <alignment horizontal="left" vertical="center"/>
    </xf>
    <xf numFmtId="49" fontId="30" fillId="0" borderId="0" xfId="0" applyNumberFormat="1" applyFont="1" applyAlignment="1">
      <alignment wrapText="1"/>
    </xf>
    <xf numFmtId="49" fontId="32" fillId="0" borderId="0" xfId="0" applyNumberFormat="1" applyFont="1" applyAlignment="1">
      <alignment horizontal="left" vertical="top" wrapText="1"/>
    </xf>
    <xf numFmtId="168" fontId="21" fillId="0" borderId="1" xfId="1" applyNumberFormat="1" applyFont="1" applyFill="1" applyBorder="1" applyAlignment="1">
      <alignment horizontal="left" vertical="center" indent="1"/>
    </xf>
    <xf numFmtId="165" fontId="21" fillId="2" borderId="0" xfId="3" applyNumberFormat="1" applyFont="1" applyFill="1" applyAlignment="1">
      <alignment horizontal="center"/>
    </xf>
    <xf numFmtId="49" fontId="32" fillId="2" borderId="0" xfId="0" applyNumberFormat="1" applyFont="1" applyFill="1" applyAlignment="1">
      <alignment horizontal="left" vertical="top" wrapText="1"/>
    </xf>
    <xf numFmtId="49" fontId="30" fillId="2" borderId="0" xfId="0" applyNumberFormat="1" applyFont="1" applyFill="1" applyAlignment="1">
      <alignment horizontal="right"/>
    </xf>
    <xf numFmtId="1"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174" fontId="6" fillId="0" borderId="4" xfId="0" applyNumberFormat="1" applyFont="1" applyBorder="1" applyAlignment="1">
      <alignment horizontal="center" vertical="center" wrapText="1"/>
    </xf>
    <xf numFmtId="174" fontId="6" fillId="2" borderId="1" xfId="0"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xf>
    <xf numFmtId="0" fontId="5" fillId="3" borderId="1" xfId="3" applyFont="1" applyFill="1" applyBorder="1" applyAlignment="1">
      <alignment horizontal="right" vertical="center" wrapText="1"/>
    </xf>
    <xf numFmtId="172" fontId="6" fillId="0" borderId="4" xfId="8" applyNumberFormat="1" applyFont="1" applyFill="1" applyBorder="1" applyAlignment="1">
      <alignment horizontal="right" vertical="center"/>
    </xf>
    <xf numFmtId="3" fontId="6" fillId="0" borderId="3" xfId="1" applyNumberFormat="1" applyFont="1" applyFill="1" applyBorder="1" applyAlignment="1">
      <alignment horizontal="right" vertical="center"/>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169" fontId="24" fillId="0" borderId="0" xfId="2" applyNumberFormat="1" applyFont="1"/>
    <xf numFmtId="0" fontId="32" fillId="0" borderId="0" xfId="0" applyFont="1" applyAlignment="1">
      <alignment horizontal="left" vertical="center" wrapText="1"/>
    </xf>
    <xf numFmtId="9" fontId="21" fillId="2" borderId="1" xfId="3" applyNumberFormat="1" applyFont="1" applyFill="1" applyBorder="1" applyAlignment="1">
      <alignment horizontal="right"/>
    </xf>
    <xf numFmtId="9" fontId="21" fillId="2" borderId="3" xfId="3" applyNumberFormat="1" applyFont="1" applyFill="1" applyBorder="1" applyAlignment="1">
      <alignment horizontal="right"/>
    </xf>
    <xf numFmtId="170" fontId="8" fillId="2" borderId="1" xfId="1" applyNumberFormat="1" applyFont="1" applyFill="1" applyBorder="1" applyAlignment="1">
      <alignment horizontal="center"/>
    </xf>
    <xf numFmtId="170" fontId="21" fillId="0" borderId="1" xfId="1" applyNumberFormat="1" applyFont="1" applyBorder="1" applyAlignment="1">
      <alignment horizontal="center"/>
    </xf>
    <xf numFmtId="170" fontId="21" fillId="0" borderId="0" xfId="1" applyNumberFormat="1" applyFont="1" applyAlignment="1">
      <alignment horizontal="center"/>
    </xf>
    <xf numFmtId="170" fontId="21" fillId="0" borderId="1" xfId="1" applyNumberFormat="1" applyFont="1" applyBorder="1" applyAlignment="1">
      <alignment wrapText="1"/>
    </xf>
    <xf numFmtId="170" fontId="21" fillId="0" borderId="5" xfId="1" applyNumberFormat="1" applyFont="1" applyBorder="1" applyAlignment="1">
      <alignment wrapText="1"/>
    </xf>
    <xf numFmtId="0" fontId="21" fillId="2" borderId="3" xfId="0" applyFont="1" applyFill="1" applyBorder="1" applyAlignment="1">
      <alignment horizontal="left" vertical="center" wrapText="1"/>
    </xf>
    <xf numFmtId="170" fontId="21" fillId="2" borderId="1" xfId="1" applyNumberFormat="1" applyFont="1" applyFill="1" applyBorder="1" applyAlignment="1">
      <alignment horizontal="left" vertical="center" wrapText="1"/>
    </xf>
    <xf numFmtId="0" fontId="21" fillId="2" borderId="1" xfId="0" applyFont="1" applyFill="1" applyBorder="1" applyAlignment="1">
      <alignment horizontal="right" vertical="center" wrapText="1"/>
    </xf>
    <xf numFmtId="0" fontId="21" fillId="0" borderId="4" xfId="0" quotePrefix="1" applyFont="1" applyBorder="1" applyAlignment="1">
      <alignment horizontal="center" vertical="center"/>
    </xf>
    <xf numFmtId="3" fontId="21" fillId="0" borderId="4" xfId="2" applyNumberFormat="1" applyFont="1" applyBorder="1" applyAlignment="1">
      <alignment horizontal="right"/>
    </xf>
    <xf numFmtId="3" fontId="21" fillId="0" borderId="4" xfId="1" applyNumberFormat="1" applyFont="1" applyBorder="1" applyAlignment="1">
      <alignment horizontal="right"/>
    </xf>
    <xf numFmtId="0" fontId="21" fillId="0" borderId="6" xfId="0" quotePrefix="1" applyFont="1" applyBorder="1" applyAlignment="1">
      <alignment horizontal="left" vertical="center" indent="1"/>
    </xf>
    <xf numFmtId="49" fontId="21" fillId="0" borderId="0" xfId="0" applyNumberFormat="1" applyFont="1" applyAlignment="1">
      <alignment horizontal="left"/>
    </xf>
    <xf numFmtId="3" fontId="21" fillId="0" borderId="1" xfId="2" applyNumberFormat="1" applyFont="1" applyBorder="1" applyAlignment="1">
      <alignment horizontal="right"/>
    </xf>
    <xf numFmtId="168" fontId="21" fillId="0" borderId="0" xfId="1" applyNumberFormat="1" applyFont="1" applyFill="1" applyBorder="1" applyAlignment="1">
      <alignment horizontal="right" vertical="center"/>
    </xf>
    <xf numFmtId="3" fontId="21" fillId="0" borderId="3" xfId="1" applyNumberFormat="1" applyFont="1" applyBorder="1" applyAlignment="1">
      <alignment horizontal="right"/>
    </xf>
    <xf numFmtId="49" fontId="20" fillId="0" borderId="0" xfId="0" applyNumberFormat="1" applyFont="1" applyAlignment="1">
      <alignment horizontal="left"/>
    </xf>
    <xf numFmtId="0" fontId="21" fillId="0" borderId="2" xfId="0" quotePrefix="1" applyFont="1" applyBorder="1" applyAlignment="1">
      <alignment horizontal="left" vertical="center" indent="1"/>
    </xf>
    <xf numFmtId="168" fontId="21" fillId="2" borderId="0" xfId="1" applyNumberFormat="1" applyFont="1" applyFill="1" applyBorder="1" applyAlignment="1">
      <alignment horizontal="right" vertical="center"/>
    </xf>
    <xf numFmtId="0" fontId="8" fillId="0" borderId="4" xfId="0" applyFont="1" applyBorder="1" applyAlignment="1">
      <alignment horizontal="left" vertical="center" wrapText="1" indent="1"/>
    </xf>
    <xf numFmtId="170" fontId="21" fillId="0" borderId="4" xfId="1" applyNumberFormat="1" applyFont="1" applyBorder="1" applyAlignment="1">
      <alignment wrapText="1"/>
    </xf>
    <xf numFmtId="3" fontId="8" fillId="0" borderId="1" xfId="2" applyNumberFormat="1" applyFont="1" applyBorder="1" applyAlignment="1">
      <alignment horizontal="right"/>
    </xf>
    <xf numFmtId="3" fontId="8" fillId="2" borderId="1" xfId="2" applyNumberFormat="1" applyFont="1" applyFill="1" applyBorder="1" applyAlignment="1">
      <alignment horizontal="right"/>
    </xf>
    <xf numFmtId="0" fontId="21" fillId="2" borderId="0" xfId="0" quotePrefix="1" applyFont="1" applyFill="1" applyAlignment="1">
      <alignment horizontal="left" vertical="center" wrapText="1" indent="1"/>
    </xf>
    <xf numFmtId="0" fontId="21" fillId="2" borderId="0" xfId="3" applyFont="1" applyFill="1" applyAlignment="1">
      <alignment horizontal="center" vertical="center"/>
    </xf>
    <xf numFmtId="3" fontId="21" fillId="0" borderId="0" xfId="1" applyNumberFormat="1" applyFont="1" applyBorder="1" applyAlignment="1">
      <alignment horizontal="right"/>
    </xf>
    <xf numFmtId="1" fontId="21" fillId="2" borderId="1" xfId="3" applyNumberFormat="1" applyFont="1" applyFill="1" applyBorder="1" applyAlignment="1">
      <alignment horizontal="right"/>
    </xf>
    <xf numFmtId="0" fontId="32" fillId="2" borderId="4" xfId="0" quotePrefix="1" applyFont="1" applyFill="1" applyBorder="1" applyAlignment="1">
      <alignment horizontal="left" vertical="center" indent="1"/>
    </xf>
    <xf numFmtId="3" fontId="21" fillId="0" borderId="3" xfId="0" applyNumberFormat="1" applyFont="1" applyBorder="1" applyAlignment="1">
      <alignment wrapText="1"/>
    </xf>
    <xf numFmtId="0" fontId="32" fillId="2" borderId="3" xfId="0" quotePrefix="1" applyFont="1" applyFill="1" applyBorder="1" applyAlignment="1">
      <alignment horizontal="left" vertical="center" indent="1"/>
    </xf>
    <xf numFmtId="3" fontId="21" fillId="0" borderId="1" xfId="0" applyNumberFormat="1" applyFont="1" applyBorder="1" applyAlignment="1">
      <alignment horizontal="right" wrapText="1"/>
    </xf>
    <xf numFmtId="170" fontId="21" fillId="0" borderId="3" xfId="1" applyNumberFormat="1" applyFont="1" applyBorder="1" applyAlignment="1">
      <alignment horizontal="center"/>
    </xf>
    <xf numFmtId="170" fontId="21" fillId="2" borderId="3" xfId="1" applyNumberFormat="1" applyFont="1" applyFill="1" applyBorder="1" applyAlignment="1">
      <alignment horizontal="left" vertical="center" wrapText="1"/>
    </xf>
    <xf numFmtId="0" fontId="21" fillId="2" borderId="3" xfId="0" applyFont="1" applyFill="1" applyBorder="1" applyAlignment="1">
      <alignment horizontal="right" vertical="center" wrapText="1"/>
    </xf>
    <xf numFmtId="170" fontId="21" fillId="0" borderId="4" xfId="1" applyNumberFormat="1" applyFont="1" applyFill="1" applyBorder="1" applyAlignment="1">
      <alignment wrapText="1"/>
    </xf>
    <xf numFmtId="0" fontId="8" fillId="2" borderId="4" xfId="0" quotePrefix="1" applyFont="1" applyFill="1" applyBorder="1" applyAlignment="1">
      <alignment horizontal="left" vertical="center"/>
    </xf>
    <xf numFmtId="3" fontId="21" fillId="0" borderId="3" xfId="0" applyNumberFormat="1" applyFont="1" applyBorder="1" applyAlignment="1">
      <alignment horizontal="right" wrapText="1"/>
    </xf>
    <xf numFmtId="180" fontId="21" fillId="0" borderId="1" xfId="1" applyNumberFormat="1" applyFont="1" applyBorder="1" applyAlignment="1">
      <alignment wrapText="1"/>
    </xf>
    <xf numFmtId="174" fontId="21" fillId="0" borderId="40" xfId="0" applyNumberFormat="1" applyFont="1" applyBorder="1" applyAlignment="1">
      <alignment wrapText="1"/>
    </xf>
    <xf numFmtId="180" fontId="21" fillId="0" borderId="1" xfId="0" applyNumberFormat="1" applyFont="1" applyBorder="1" applyAlignment="1">
      <alignment wrapText="1"/>
    </xf>
    <xf numFmtId="168" fontId="21" fillId="0" borderId="40" xfId="1" applyNumberFormat="1" applyFont="1" applyBorder="1" applyAlignment="1">
      <alignment horizontal="right"/>
    </xf>
    <xf numFmtId="168" fontId="21" fillId="0" borderId="2" xfId="1" applyNumberFormat="1" applyFont="1" applyFill="1" applyBorder="1" applyAlignment="1">
      <alignment horizontal="right" vertical="center"/>
    </xf>
    <xf numFmtId="168" fontId="21" fillId="2" borderId="2" xfId="1" applyNumberFormat="1" applyFont="1" applyFill="1" applyBorder="1" applyAlignment="1">
      <alignment horizontal="right" vertical="center"/>
    </xf>
    <xf numFmtId="1" fontId="21" fillId="0" borderId="4" xfId="2" applyNumberFormat="1" applyFont="1" applyBorder="1" applyAlignment="1">
      <alignment horizontal="right"/>
    </xf>
    <xf numFmtId="170" fontId="21" fillId="0" borderId="4" xfId="1" applyNumberFormat="1" applyFont="1" applyBorder="1" applyAlignment="1">
      <alignment horizontal="right"/>
    </xf>
    <xf numFmtId="168" fontId="8" fillId="0" borderId="4" xfId="1" applyNumberFormat="1" applyFont="1" applyBorder="1" applyAlignment="1">
      <alignment horizontal="right"/>
    </xf>
    <xf numFmtId="174" fontId="21" fillId="0" borderId="3" xfId="2" applyNumberFormat="1" applyFont="1" applyBorder="1" applyAlignment="1">
      <alignment horizontal="right"/>
    </xf>
    <xf numFmtId="9" fontId="21" fillId="0" borderId="4" xfId="2" applyFont="1" applyFill="1" applyBorder="1" applyAlignment="1">
      <alignment horizontal="right"/>
    </xf>
    <xf numFmtId="168" fontId="8" fillId="0" borderId="1" xfId="1" applyNumberFormat="1" applyFont="1" applyBorder="1" applyAlignment="1">
      <alignment horizontal="right" vertical="center"/>
    </xf>
    <xf numFmtId="168" fontId="8" fillId="0" borderId="5" xfId="1" applyNumberFormat="1" applyFont="1" applyBorder="1" applyAlignment="1">
      <alignment horizontal="right" vertical="center"/>
    </xf>
    <xf numFmtId="168" fontId="21" fillId="0" borderId="4" xfId="1" applyNumberFormat="1" applyFont="1" applyBorder="1" applyAlignment="1">
      <alignment horizontal="right" vertical="center"/>
    </xf>
    <xf numFmtId="168" fontId="8" fillId="0" borderId="4" xfId="1" applyNumberFormat="1" applyFont="1" applyBorder="1" applyAlignment="1">
      <alignment horizontal="right" vertical="center"/>
    </xf>
    <xf numFmtId="3" fontId="21" fillId="0" borderId="40" xfId="0" applyNumberFormat="1" applyFont="1" applyBorder="1" applyAlignment="1">
      <alignment wrapText="1"/>
    </xf>
    <xf numFmtId="170" fontId="21" fillId="0" borderId="40" xfId="1" applyNumberFormat="1" applyFont="1" applyBorder="1" applyAlignment="1">
      <alignment horizontal="center"/>
    </xf>
    <xf numFmtId="0" fontId="21" fillId="2" borderId="1" xfId="0" applyFont="1" applyFill="1" applyBorder="1" applyAlignment="1">
      <alignment horizontal="center" vertical="center"/>
    </xf>
    <xf numFmtId="168" fontId="21" fillId="0" borderId="1" xfId="1" applyNumberFormat="1" applyFont="1" applyBorder="1" applyAlignment="1">
      <alignment horizontal="right" vertical="center"/>
    </xf>
    <xf numFmtId="168" fontId="21" fillId="0" borderId="3" xfId="1" applyNumberFormat="1" applyFont="1" applyBorder="1" applyAlignment="1">
      <alignment horizontal="right" vertical="center"/>
    </xf>
    <xf numFmtId="171" fontId="8" fillId="0" borderId="1" xfId="1" applyNumberFormat="1" applyFont="1" applyBorder="1" applyAlignment="1">
      <alignment horizontal="right" vertical="center"/>
    </xf>
    <xf numFmtId="171" fontId="21" fillId="0" borderId="4" xfId="1" applyNumberFormat="1" applyFont="1" applyBorder="1" applyAlignment="1">
      <alignment horizontal="right" vertical="center"/>
    </xf>
    <xf numFmtId="49" fontId="32" fillId="0" borderId="0" xfId="0" applyNumberFormat="1" applyFont="1" applyAlignment="1">
      <alignment horizontal="left" vertical="justify" wrapText="1"/>
    </xf>
    <xf numFmtId="0" fontId="21" fillId="0" borderId="3" xfId="0" quotePrefix="1" applyFont="1" applyBorder="1" applyAlignment="1">
      <alignment horizontal="left" vertical="center" wrapText="1" indent="2"/>
    </xf>
    <xf numFmtId="0" fontId="32" fillId="2" borderId="0" xfId="0" applyFont="1" applyFill="1" applyAlignment="1">
      <alignment horizontal="left" vertical="top" wrapText="1"/>
    </xf>
    <xf numFmtId="0" fontId="21" fillId="0" borderId="4" xfId="0" quotePrefix="1" applyFont="1" applyBorder="1" applyAlignment="1">
      <alignment horizontal="left" vertical="center" wrapText="1" indent="1"/>
    </xf>
    <xf numFmtId="0" fontId="21" fillId="0" borderId="4" xfId="0" quotePrefix="1" applyFont="1" applyBorder="1" applyAlignment="1">
      <alignment horizontal="left" vertical="center" wrapText="1" indent="2"/>
    </xf>
    <xf numFmtId="169" fontId="21" fillId="0" borderId="3" xfId="2" applyNumberFormat="1" applyFont="1" applyFill="1" applyBorder="1" applyAlignment="1">
      <alignment horizontal="right"/>
    </xf>
    <xf numFmtId="0" fontId="5" fillId="3" borderId="76" xfId="3" applyFont="1" applyFill="1" applyBorder="1" applyAlignment="1">
      <alignment vertical="center"/>
    </xf>
    <xf numFmtId="0" fontId="5" fillId="3" borderId="76" xfId="3" applyFont="1" applyFill="1" applyBorder="1" applyAlignment="1">
      <alignment horizontal="center" vertical="center" wrapText="1"/>
    </xf>
    <xf numFmtId="0" fontId="5" fillId="3" borderId="76" xfId="3" quotePrefix="1" applyFont="1" applyFill="1" applyBorder="1" applyAlignment="1">
      <alignment horizontal="right" wrapText="1"/>
    </xf>
    <xf numFmtId="0" fontId="5" fillId="3" borderId="76" xfId="3" applyFont="1" applyFill="1" applyBorder="1" applyAlignment="1">
      <alignment horizontal="center" vertical="center"/>
    </xf>
    <xf numFmtId="0" fontId="5" fillId="3" borderId="76" xfId="3" applyFont="1" applyFill="1" applyBorder="1" applyAlignment="1">
      <alignment horizontal="right" vertical="center" wrapText="1"/>
    </xf>
    <xf numFmtId="174" fontId="14" fillId="0" borderId="40" xfId="0" applyNumberFormat="1" applyFont="1" applyBorder="1" applyAlignment="1">
      <alignment horizontal="right" vertical="center"/>
    </xf>
    <xf numFmtId="3" fontId="6" fillId="0" borderId="40" xfId="0" applyNumberFormat="1" applyFont="1" applyBorder="1" applyAlignment="1">
      <alignment horizontal="left" vertical="center"/>
    </xf>
    <xf numFmtId="3" fontId="6" fillId="0" borderId="40" xfId="0" applyNumberFormat="1" applyFont="1" applyBorder="1" applyAlignment="1">
      <alignment horizontal="center" vertical="center"/>
    </xf>
    <xf numFmtId="49" fontId="6" fillId="0" borderId="40" xfId="0" applyNumberFormat="1" applyFont="1" applyBorder="1" applyAlignment="1">
      <alignment vertical="top" wrapText="1"/>
    </xf>
    <xf numFmtId="49" fontId="6" fillId="0" borderId="40" xfId="0" applyNumberFormat="1" applyFont="1" applyBorder="1" applyAlignment="1">
      <alignment horizontal="left" vertical="center" wrapText="1"/>
    </xf>
    <xf numFmtId="0" fontId="16" fillId="2" borderId="40" xfId="3" applyFont="1" applyFill="1" applyBorder="1" applyAlignment="1">
      <alignment horizontal="center" vertical="center"/>
    </xf>
    <xf numFmtId="49" fontId="6" fillId="0" borderId="40"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5" fillId="3" borderId="76" xfId="3" applyFont="1" applyFill="1" applyBorder="1"/>
    <xf numFmtId="0" fontId="5" fillId="3" borderId="76" xfId="3" applyFont="1" applyFill="1" applyBorder="1" applyAlignment="1">
      <alignment horizontal="right"/>
    </xf>
    <xf numFmtId="0" fontId="8" fillId="2" borderId="40" xfId="0" applyFont="1" applyFill="1" applyBorder="1" applyAlignment="1">
      <alignment vertical="center"/>
    </xf>
    <xf numFmtId="165" fontId="8" fillId="2" borderId="40" xfId="3" applyNumberFormat="1" applyFont="1" applyFill="1" applyBorder="1" applyAlignment="1">
      <alignment horizontal="center"/>
    </xf>
    <xf numFmtId="0" fontId="5" fillId="3" borderId="76" xfId="3" applyFont="1" applyFill="1" applyBorder="1" applyAlignment="1">
      <alignment vertical="center" wrapText="1"/>
    </xf>
    <xf numFmtId="0" fontId="5" fillId="3" borderId="76" xfId="3" applyFont="1" applyFill="1" applyBorder="1" applyAlignment="1">
      <alignment horizontal="right" vertical="center"/>
    </xf>
    <xf numFmtId="0" fontId="21" fillId="2" borderId="40" xfId="0" quotePrefix="1" applyFont="1" applyFill="1" applyBorder="1" applyAlignment="1">
      <alignment horizontal="left" vertical="center" indent="1"/>
    </xf>
    <xf numFmtId="0" fontId="21" fillId="0" borderId="40" xfId="0" applyFont="1" applyBorder="1" applyAlignment="1">
      <alignment horizontal="center"/>
    </xf>
    <xf numFmtId="0" fontId="8" fillId="2" borderId="76" xfId="0" applyFont="1" applyFill="1" applyBorder="1" applyAlignment="1">
      <alignment horizontal="left" vertical="center" wrapText="1"/>
    </xf>
    <xf numFmtId="165" fontId="8" fillId="2" borderId="76" xfId="3" applyNumberFormat="1" applyFont="1" applyFill="1" applyBorder="1" applyAlignment="1">
      <alignment horizontal="center"/>
    </xf>
    <xf numFmtId="170" fontId="8" fillId="2" borderId="76" xfId="1" applyNumberFormat="1" applyFont="1" applyFill="1" applyBorder="1" applyAlignment="1">
      <alignment horizontal="center"/>
    </xf>
    <xf numFmtId="168" fontId="8" fillId="0" borderId="76" xfId="1" applyNumberFormat="1" applyFont="1" applyFill="1" applyBorder="1" applyAlignment="1">
      <alignment horizontal="right"/>
    </xf>
    <xf numFmtId="0" fontId="21" fillId="2" borderId="40" xfId="0" applyFont="1" applyFill="1" applyBorder="1" applyAlignment="1">
      <alignment horizontal="left" vertical="center" wrapText="1"/>
    </xf>
    <xf numFmtId="165" fontId="21" fillId="2" borderId="40" xfId="3" applyNumberFormat="1" applyFont="1" applyFill="1" applyBorder="1" applyAlignment="1">
      <alignment horizontal="center"/>
    </xf>
    <xf numFmtId="169" fontId="21" fillId="0" borderId="40" xfId="2" applyNumberFormat="1" applyFont="1" applyFill="1" applyBorder="1" applyAlignment="1">
      <alignment horizontal="right"/>
    </xf>
    <xf numFmtId="169" fontId="21" fillId="2" borderId="40" xfId="2" applyNumberFormat="1" applyFont="1" applyFill="1" applyBorder="1" applyAlignment="1">
      <alignment horizontal="right"/>
    </xf>
    <xf numFmtId="0" fontId="5" fillId="3" borderId="76" xfId="7" applyFont="1" applyFill="1" applyBorder="1"/>
    <xf numFmtId="0" fontId="5" fillId="3" borderId="76" xfId="7" applyFont="1" applyFill="1" applyBorder="1" applyAlignment="1">
      <alignment horizontal="right"/>
    </xf>
    <xf numFmtId="0" fontId="8" fillId="2" borderId="40" xfId="0" applyFont="1" applyFill="1" applyBorder="1" applyAlignment="1">
      <alignment horizontal="left" vertical="center" wrapText="1"/>
    </xf>
    <xf numFmtId="0" fontId="5" fillId="3" borderId="76" xfId="7" applyFont="1" applyFill="1" applyBorder="1" applyAlignment="1">
      <alignment vertical="center"/>
    </xf>
    <xf numFmtId="0" fontId="5" fillId="3" borderId="76" xfId="7" applyFont="1" applyFill="1" applyBorder="1" applyAlignment="1">
      <alignment horizontal="right" vertical="center"/>
    </xf>
    <xf numFmtId="0" fontId="5" fillId="3" borderId="76" xfId="7" applyFont="1" applyFill="1" applyBorder="1" applyAlignment="1">
      <alignment horizontal="right" vertical="center" wrapText="1"/>
    </xf>
    <xf numFmtId="170" fontId="21" fillId="0" borderId="40" xfId="1" applyNumberFormat="1" applyFont="1" applyBorder="1" applyAlignment="1">
      <alignment wrapText="1"/>
    </xf>
    <xf numFmtId="0" fontId="21" fillId="0" borderId="40" xfId="0" applyFont="1" applyBorder="1" applyAlignment="1">
      <alignment wrapText="1"/>
    </xf>
    <xf numFmtId="168" fontId="21" fillId="0" borderId="40" xfId="1" applyNumberFormat="1" applyFont="1" applyFill="1" applyBorder="1" applyAlignment="1">
      <alignment horizontal="right"/>
    </xf>
    <xf numFmtId="168" fontId="21" fillId="2" borderId="40" xfId="1" applyNumberFormat="1" applyFont="1" applyFill="1" applyBorder="1" applyAlignment="1">
      <alignment horizontal="right"/>
    </xf>
    <xf numFmtId="1" fontId="21" fillId="0" borderId="40" xfId="2" applyNumberFormat="1" applyFont="1" applyFill="1" applyBorder="1" applyAlignment="1">
      <alignment horizontal="right"/>
    </xf>
    <xf numFmtId="1" fontId="21" fillId="0" borderId="40" xfId="2" applyNumberFormat="1" applyFont="1" applyBorder="1" applyAlignment="1">
      <alignment horizontal="right"/>
    </xf>
    <xf numFmtId="0" fontId="5" fillId="3" borderId="76" xfId="3" applyFont="1" applyFill="1" applyBorder="1" applyAlignment="1">
      <alignment wrapText="1"/>
    </xf>
    <xf numFmtId="16" fontId="5" fillId="3" borderId="76" xfId="3" quotePrefix="1" applyNumberFormat="1" applyFont="1" applyFill="1" applyBorder="1" applyAlignment="1">
      <alignment horizontal="right" wrapText="1"/>
    </xf>
    <xf numFmtId="0" fontId="5" fillId="3" borderId="76" xfId="3" applyFont="1" applyFill="1" applyBorder="1" applyAlignment="1">
      <alignment horizontal="right" wrapText="1"/>
    </xf>
    <xf numFmtId="0" fontId="6" fillId="0" borderId="76" xfId="0" applyFont="1" applyBorder="1" applyAlignment="1">
      <alignment horizontal="left" vertical="top" wrapText="1"/>
    </xf>
    <xf numFmtId="0" fontId="5" fillId="0" borderId="76" xfId="3" applyFont="1" applyBorder="1"/>
    <xf numFmtId="0" fontId="5" fillId="0" borderId="76" xfId="3" applyFont="1" applyBorder="1" applyAlignment="1">
      <alignment horizontal="center" vertical="center" wrapText="1"/>
    </xf>
    <xf numFmtId="0" fontId="5" fillId="0" borderId="76" xfId="3" applyFont="1" applyBorder="1" applyAlignment="1">
      <alignment horizontal="right"/>
    </xf>
    <xf numFmtId="0" fontId="5" fillId="0" borderId="76" xfId="3" applyFont="1" applyBorder="1" applyAlignment="1">
      <alignment horizontal="right" wrapText="1"/>
    </xf>
    <xf numFmtId="49" fontId="8" fillId="0" borderId="40" xfId="0" quotePrefix="1" applyNumberFormat="1" applyFont="1" applyBorder="1" applyAlignment="1">
      <alignment horizontal="left" vertical="center" wrapText="1" indent="2"/>
    </xf>
    <xf numFmtId="49" fontId="8" fillId="0" borderId="40" xfId="0" applyNumberFormat="1" applyFont="1" applyBorder="1" applyAlignment="1">
      <alignment horizontal="center" vertical="center" wrapText="1"/>
    </xf>
    <xf numFmtId="1" fontId="8" fillId="0" borderId="40" xfId="0" applyNumberFormat="1" applyFont="1" applyBorder="1" applyAlignment="1">
      <alignment horizontal="center" vertical="center"/>
    </xf>
    <xf numFmtId="0" fontId="8" fillId="0" borderId="40" xfId="3" applyFont="1" applyBorder="1" applyAlignment="1">
      <alignment horizontal="right" wrapText="1"/>
    </xf>
    <xf numFmtId="0" fontId="21" fillId="2" borderId="0" xfId="0" applyFont="1" applyFill="1" applyAlignment="1">
      <alignment horizontal="left" vertical="center" wrapText="1" indent="1"/>
    </xf>
    <xf numFmtId="171" fontId="21" fillId="0" borderId="0" xfId="1" applyNumberFormat="1" applyFont="1" applyBorder="1" applyAlignment="1">
      <alignment horizontal="right" vertical="center"/>
    </xf>
    <xf numFmtId="171" fontId="21" fillId="2" borderId="0" xfId="1" applyNumberFormat="1" applyFont="1" applyFill="1" applyBorder="1" applyAlignment="1">
      <alignment horizontal="right" vertical="center"/>
    </xf>
    <xf numFmtId="165" fontId="8" fillId="2" borderId="40" xfId="7" applyNumberFormat="1" applyFont="1" applyFill="1" applyBorder="1" applyAlignment="1">
      <alignment horizontal="center"/>
    </xf>
    <xf numFmtId="170" fontId="8" fillId="0" borderId="40" xfId="1" applyNumberFormat="1" applyFont="1" applyBorder="1" applyAlignment="1">
      <alignment horizontal="right"/>
    </xf>
    <xf numFmtId="168" fontId="8" fillId="2" borderId="40" xfId="1" applyNumberFormat="1" applyFont="1" applyFill="1" applyBorder="1" applyAlignment="1">
      <alignment horizontal="right"/>
    </xf>
    <xf numFmtId="0" fontId="32" fillId="0" borderId="0" xfId="0" applyFont="1" applyAlignment="1">
      <alignment vertical="top" wrapText="1"/>
    </xf>
    <xf numFmtId="172" fontId="8" fillId="0" borderId="3" xfId="1" applyNumberFormat="1" applyFont="1" applyFill="1" applyBorder="1" applyAlignment="1">
      <alignment horizontal="right"/>
    </xf>
    <xf numFmtId="3" fontId="21" fillId="0" borderId="2" xfId="2" applyNumberFormat="1" applyFont="1" applyFill="1" applyBorder="1" applyAlignment="1" applyProtection="1">
      <alignment horizontal="right"/>
    </xf>
    <xf numFmtId="0" fontId="21" fillId="0" borderId="1" xfId="0" applyFont="1" applyBorder="1" applyAlignment="1">
      <alignment vertical="center"/>
    </xf>
    <xf numFmtId="165" fontId="21" fillId="0" borderId="1" xfId="3" applyNumberFormat="1" applyFont="1" applyBorder="1" applyAlignment="1">
      <alignment horizontal="center"/>
    </xf>
    <xf numFmtId="0" fontId="21" fillId="0" borderId="4" xfId="0" applyFont="1" applyBorder="1" applyAlignment="1">
      <alignment vertical="center"/>
    </xf>
    <xf numFmtId="165" fontId="21" fillId="0" borderId="4" xfId="3" applyNumberFormat="1" applyFont="1" applyBorder="1" applyAlignment="1">
      <alignment horizontal="center"/>
    </xf>
    <xf numFmtId="0" fontId="21" fillId="0" borderId="2" xfId="0" applyFont="1" applyBorder="1" applyAlignment="1">
      <alignment vertical="center"/>
    </xf>
    <xf numFmtId="3" fontId="21" fillId="0" borderId="2" xfId="2" quotePrefix="1" applyNumberFormat="1" applyFont="1" applyFill="1" applyBorder="1" applyAlignment="1" applyProtection="1">
      <alignment horizontal="right"/>
    </xf>
    <xf numFmtId="0" fontId="21" fillId="0" borderId="3" xfId="0" applyFont="1" applyBorder="1" applyAlignment="1">
      <alignment vertical="center"/>
    </xf>
    <xf numFmtId="165" fontId="21" fillId="0" borderId="3" xfId="3" applyNumberFormat="1" applyFont="1" applyBorder="1" applyAlignment="1">
      <alignment horizontal="center"/>
    </xf>
    <xf numFmtId="0" fontId="32" fillId="0" borderId="0" xfId="0" applyFont="1" applyAlignment="1">
      <alignment vertical="center"/>
    </xf>
    <xf numFmtId="165" fontId="20" fillId="0" borderId="0" xfId="3" applyNumberFormat="1" applyFont="1" applyAlignment="1">
      <alignment horizontal="center"/>
    </xf>
    <xf numFmtId="0" fontId="21" fillId="0" borderId="3" xfId="0" applyFont="1" applyBorder="1" applyAlignment="1">
      <alignment horizontal="right"/>
    </xf>
    <xf numFmtId="168" fontId="8" fillId="0" borderId="40" xfId="1" applyNumberFormat="1" applyFont="1" applyFill="1" applyBorder="1" applyAlignment="1">
      <alignment horizontal="right"/>
    </xf>
    <xf numFmtId="0" fontId="21" fillId="0" borderId="1" xfId="2" applyNumberFormat="1" applyFont="1" applyBorder="1" applyAlignment="1">
      <alignment horizontal="right"/>
    </xf>
    <xf numFmtId="0" fontId="21" fillId="0" borderId="4" xfId="2" applyNumberFormat="1" applyFont="1" applyBorder="1" applyAlignment="1">
      <alignment horizontal="right"/>
    </xf>
    <xf numFmtId="0" fontId="21" fillId="0" borderId="4" xfId="2" applyNumberFormat="1" applyFont="1" applyFill="1" applyBorder="1" applyAlignment="1" applyProtection="1">
      <alignment horizontal="right"/>
    </xf>
    <xf numFmtId="4" fontId="21" fillId="0" borderId="4" xfId="2" applyNumberFormat="1" applyFont="1" applyFill="1" applyBorder="1" applyAlignment="1" applyProtection="1">
      <alignment horizontal="right"/>
    </xf>
    <xf numFmtId="0" fontId="10" fillId="0" borderId="0" xfId="76" applyFont="1" applyAlignment="1">
      <alignment horizontal="left" vertical="center"/>
    </xf>
    <xf numFmtId="49" fontId="5" fillId="0" borderId="0" xfId="76" applyNumberFormat="1" applyFont="1" applyAlignment="1">
      <alignment horizontal="right" vertical="center" wrapText="1"/>
    </xf>
    <xf numFmtId="0" fontId="5" fillId="3" borderId="76" xfId="76" applyFont="1" applyFill="1" applyBorder="1"/>
    <xf numFmtId="0" fontId="5" fillId="3" borderId="76" xfId="76" applyFont="1" applyFill="1" applyBorder="1" applyAlignment="1">
      <alignment horizontal="center" vertical="center" wrapText="1"/>
    </xf>
    <xf numFmtId="0" fontId="5" fillId="3" borderId="76" xfId="76" applyFont="1" applyFill="1" applyBorder="1" applyAlignment="1">
      <alignment horizontal="right"/>
    </xf>
    <xf numFmtId="0" fontId="5" fillId="3" borderId="65" xfId="76" applyFont="1" applyFill="1" applyBorder="1" applyAlignment="1">
      <alignment horizontal="center" vertical="center" wrapText="1"/>
    </xf>
    <xf numFmtId="49" fontId="24" fillId="91" borderId="65" xfId="0" applyNumberFormat="1" applyFont="1" applyFill="1" applyBorder="1" applyAlignment="1">
      <alignment horizontal="left" vertical="center" wrapText="1"/>
    </xf>
    <xf numFmtId="168" fontId="24" fillId="91" borderId="65" xfId="105" applyNumberFormat="1" applyFont="1" applyFill="1" applyBorder="1"/>
    <xf numFmtId="169" fontId="24" fillId="91" borderId="65" xfId="2" applyNumberFormat="1" applyFont="1" applyFill="1" applyBorder="1" applyAlignment="1">
      <alignment horizontal="right"/>
    </xf>
    <xf numFmtId="0" fontId="154" fillId="91" borderId="65" xfId="0" applyFont="1" applyFill="1" applyBorder="1" applyAlignment="1">
      <alignment horizontal="center"/>
    </xf>
    <xf numFmtId="0" fontId="6" fillId="0" borderId="65" xfId="0" applyFont="1" applyBorder="1"/>
    <xf numFmtId="171" fontId="6" fillId="0" borderId="65" xfId="105" applyNumberFormat="1" applyFont="1" applyFill="1" applyBorder="1"/>
    <xf numFmtId="10" fontId="6" fillId="0" borderId="65" xfId="2" applyNumberFormat="1" applyFont="1" applyFill="1" applyBorder="1" applyAlignment="1">
      <alignment horizontal="right"/>
    </xf>
    <xf numFmtId="0" fontId="154" fillId="0" borderId="65" xfId="0" applyFont="1" applyBorder="1" applyAlignment="1">
      <alignment horizontal="center"/>
    </xf>
    <xf numFmtId="169" fontId="6" fillId="0" borderId="65" xfId="2" applyNumberFormat="1" applyFont="1" applyFill="1" applyBorder="1" applyAlignment="1">
      <alignment horizontal="right"/>
    </xf>
    <xf numFmtId="9" fontId="6" fillId="0" borderId="65" xfId="2" applyFont="1" applyFill="1" applyBorder="1" applyAlignment="1">
      <alignment horizontal="right"/>
    </xf>
    <xf numFmtId="10" fontId="6" fillId="0" borderId="0" xfId="2" applyNumberFormat="1" applyFont="1" applyAlignment="1">
      <alignment horizontal="right"/>
    </xf>
    <xf numFmtId="177" fontId="6" fillId="0" borderId="65" xfId="105" applyNumberFormat="1" applyFont="1" applyFill="1" applyBorder="1"/>
    <xf numFmtId="179" fontId="6" fillId="0" borderId="0" xfId="0" applyNumberFormat="1" applyFont="1" applyAlignment="1">
      <alignment horizontal="right"/>
    </xf>
    <xf numFmtId="193" fontId="6" fillId="0" borderId="0" xfId="0" applyNumberFormat="1" applyFont="1" applyAlignment="1">
      <alignment horizontal="right"/>
    </xf>
    <xf numFmtId="49" fontId="24" fillId="91" borderId="65" xfId="0" applyNumberFormat="1" applyFont="1" applyFill="1" applyBorder="1" applyAlignment="1">
      <alignment horizontal="right" vertical="center" wrapText="1"/>
    </xf>
    <xf numFmtId="9" fontId="24" fillId="91" borderId="65" xfId="2" applyFont="1" applyFill="1" applyBorder="1" applyAlignment="1">
      <alignment horizontal="right"/>
    </xf>
    <xf numFmtId="0" fontId="5" fillId="3" borderId="79" xfId="76" applyFont="1" applyFill="1" applyBorder="1" applyAlignment="1">
      <alignment horizontal="right"/>
    </xf>
    <xf numFmtId="0" fontId="5" fillId="0" borderId="0" xfId="76" applyFont="1" applyAlignment="1">
      <alignment horizontal="right"/>
    </xf>
    <xf numFmtId="168" fontId="6" fillId="0" borderId="65" xfId="105" applyNumberFormat="1" applyFont="1" applyFill="1" applyBorder="1"/>
    <xf numFmtId="179" fontId="6" fillId="0" borderId="65" xfId="105" applyNumberFormat="1" applyFont="1" applyFill="1" applyBorder="1"/>
    <xf numFmtId="1" fontId="21" fillId="2" borderId="3" xfId="3" applyNumberFormat="1" applyFont="1" applyFill="1" applyBorder="1" applyAlignment="1">
      <alignment horizontal="right"/>
    </xf>
    <xf numFmtId="0" fontId="30" fillId="0" borderId="0" xfId="0" applyFont="1" applyAlignment="1">
      <alignment horizontal="left" vertical="top" wrapText="1"/>
    </xf>
    <xf numFmtId="0" fontId="5" fillId="0" borderId="0" xfId="76" applyFont="1" applyAlignment="1">
      <alignment horizontal="center" vertical="center" wrapText="1"/>
    </xf>
    <xf numFmtId="0" fontId="5" fillId="3" borderId="80" xfId="76" applyFont="1" applyFill="1" applyBorder="1" applyAlignment="1">
      <alignment horizontal="left" vertical="top"/>
    </xf>
    <xf numFmtId="0" fontId="5" fillId="3" borderId="82" xfId="76" applyFont="1" applyFill="1" applyBorder="1" applyAlignment="1">
      <alignment horizontal="left" vertical="top"/>
    </xf>
    <xf numFmtId="0" fontId="5" fillId="3" borderId="77" xfId="76" applyFont="1" applyFill="1" applyBorder="1" applyAlignment="1">
      <alignment horizontal="center" vertical="center" wrapText="1"/>
    </xf>
    <xf numFmtId="0" fontId="5" fillId="3" borderId="78" xfId="76" applyFont="1" applyFill="1" applyBorder="1" applyAlignment="1">
      <alignment horizontal="center" vertical="center" wrapText="1"/>
    </xf>
    <xf numFmtId="0" fontId="5" fillId="3" borderId="81" xfId="76" applyFont="1" applyFill="1" applyBorder="1" applyAlignment="1">
      <alignment horizontal="center" vertical="center" wrapText="1"/>
    </xf>
    <xf numFmtId="0" fontId="5" fillId="3" borderId="71" xfId="76" applyFont="1" applyFill="1" applyBorder="1" applyAlignment="1">
      <alignment horizontal="center" vertical="center" wrapText="1"/>
    </xf>
    <xf numFmtId="0" fontId="5" fillId="3" borderId="65" xfId="76" applyFont="1" applyFill="1" applyBorder="1" applyAlignment="1">
      <alignment horizontal="center" vertical="center" wrapText="1"/>
    </xf>
    <xf numFmtId="0" fontId="5" fillId="3" borderId="76" xfId="76" applyFont="1" applyFill="1" applyBorder="1" applyAlignment="1">
      <alignment horizontal="left" vertical="top"/>
    </xf>
    <xf numFmtId="0" fontId="5" fillId="3" borderId="40" xfId="76" applyFont="1" applyFill="1" applyBorder="1" applyAlignment="1">
      <alignment horizontal="left" vertical="top"/>
    </xf>
    <xf numFmtId="0" fontId="5" fillId="2" borderId="0" xfId="3" applyFont="1" applyFill="1" applyAlignment="1">
      <alignment horizontal="center" vertical="center" wrapText="1"/>
    </xf>
    <xf numFmtId="0" fontId="21" fillId="0" borderId="4" xfId="0" quotePrefix="1" applyFont="1" applyBorder="1" applyAlignment="1">
      <alignment horizontal="left" vertical="center"/>
    </xf>
    <xf numFmtId="49" fontId="30" fillId="0" borderId="0" xfId="0" applyNumberFormat="1" applyFont="1" applyAlignment="1">
      <alignment horizontal="left" vertical="center" wrapText="1"/>
    </xf>
    <xf numFmtId="49" fontId="30" fillId="0" borderId="76" xfId="0" applyNumberFormat="1" applyFont="1" applyBorder="1" applyAlignment="1">
      <alignment horizontal="left" vertical="top" wrapText="1"/>
    </xf>
    <xf numFmtId="49" fontId="30" fillId="0" borderId="76" xfId="0" applyNumberFormat="1" applyFont="1" applyBorder="1" applyAlignment="1">
      <alignment horizontal="left" vertical="center" wrapText="1"/>
    </xf>
    <xf numFmtId="0" fontId="32" fillId="2" borderId="0" xfId="0" quotePrefix="1" applyFont="1" applyFill="1" applyAlignment="1">
      <alignment horizontal="left" vertical="top" wrapText="1"/>
    </xf>
    <xf numFmtId="49" fontId="32" fillId="0" borderId="0" xfId="0" applyNumberFormat="1" applyFont="1" applyAlignment="1">
      <alignment horizontal="left" vertical="justify" wrapText="1"/>
    </xf>
    <xf numFmtId="0" fontId="32" fillId="0" borderId="0" xfId="0" applyFont="1" applyAlignment="1">
      <alignment horizontal="left" vertical="center" wrapText="1"/>
    </xf>
    <xf numFmtId="0" fontId="32" fillId="0" borderId="0" xfId="0" applyFont="1" applyAlignment="1">
      <alignment horizontal="left" vertical="top" wrapText="1"/>
    </xf>
    <xf numFmtId="49" fontId="11" fillId="0" borderId="0" xfId="0" applyNumberFormat="1" applyFont="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32" fillId="2" borderId="0" xfId="0" applyFont="1" applyFill="1" applyAlignment="1">
      <alignment horizontal="left" vertical="top" wrapText="1"/>
    </xf>
    <xf numFmtId="0" fontId="32" fillId="0" borderId="0" xfId="0" quotePrefix="1" applyFont="1" applyAlignment="1">
      <alignment horizontal="left" vertical="top" wrapText="1"/>
    </xf>
    <xf numFmtId="0" fontId="32" fillId="0" borderId="0" xfId="0" quotePrefix="1" applyFont="1" applyAlignment="1">
      <alignment horizontal="left" vertical="center" wrapText="1"/>
    </xf>
    <xf numFmtId="0" fontId="32" fillId="0" borderId="76" xfId="0" applyFont="1" applyBorder="1" applyAlignment="1">
      <alignment horizontal="left" vertical="top" wrapText="1"/>
    </xf>
    <xf numFmtId="0" fontId="21" fillId="0" borderId="2" xfId="0" quotePrefix="1" applyFont="1" applyBorder="1" applyAlignment="1">
      <alignment horizontal="left" vertical="center"/>
    </xf>
    <xf numFmtId="0" fontId="21" fillId="0" borderId="1" xfId="0" quotePrefix="1" applyFont="1" applyBorder="1" applyAlignment="1">
      <alignment horizontal="left" vertical="center"/>
    </xf>
    <xf numFmtId="0" fontId="21" fillId="0" borderId="3" xfId="0" quotePrefix="1" applyFont="1" applyBorder="1" applyAlignment="1">
      <alignment horizontal="left" vertical="center"/>
    </xf>
    <xf numFmtId="0" fontId="32" fillId="0" borderId="76" xfId="0" quotePrefix="1" applyFont="1" applyBorder="1" applyAlignment="1">
      <alignment horizontal="left" vertical="center" wrapText="1"/>
    </xf>
    <xf numFmtId="0" fontId="32" fillId="0" borderId="76" xfId="0" applyFont="1" applyBorder="1" applyAlignment="1">
      <alignment horizontal="left" vertical="center" wrapText="1"/>
    </xf>
    <xf numFmtId="0" fontId="21" fillId="2" borderId="76" xfId="0" quotePrefix="1" applyFont="1" applyFill="1" applyBorder="1" applyAlignment="1">
      <alignment horizontal="left" vertical="center" wrapText="1"/>
    </xf>
    <xf numFmtId="0" fontId="6" fillId="2" borderId="0" xfId="0" quotePrefix="1" applyFont="1" applyFill="1" applyAlignment="1">
      <alignment horizontal="left" vertical="center" wrapText="1"/>
    </xf>
    <xf numFmtId="0" fontId="39" fillId="0" borderId="0" xfId="0" applyFont="1" applyAlignment="1">
      <alignment horizontal="left" vertical="top" wrapText="1"/>
    </xf>
    <xf numFmtId="49" fontId="32" fillId="0" borderId="0" xfId="0" applyNumberFormat="1" applyFont="1" applyAlignment="1">
      <alignment horizontal="left" vertical="top" wrapText="1"/>
    </xf>
    <xf numFmtId="49" fontId="30" fillId="0" borderId="76" xfId="0" applyNumberFormat="1" applyFont="1" applyBorder="1" applyAlignment="1">
      <alignment horizontal="left" wrapText="1"/>
    </xf>
    <xf numFmtId="49" fontId="6" fillId="2" borderId="40" xfId="0" applyNumberFormat="1" applyFont="1" applyFill="1" applyBorder="1" applyAlignment="1">
      <alignment horizontal="left" vertical="top" wrapText="1"/>
    </xf>
    <xf numFmtId="49" fontId="30" fillId="0" borderId="0" xfId="0" applyNumberFormat="1" applyFont="1" applyAlignment="1">
      <alignment horizontal="left" vertical="top" wrapText="1"/>
    </xf>
  </cellXfs>
  <cellStyles count="2995">
    <cellStyle name="%" xfId="108" xr:uid="{00000000-0005-0000-0000-000000000000}"/>
    <cellStyle name="???????????" xfId="437" xr:uid="{00000000-0005-0000-0000-000001000000}"/>
    <cellStyle name="???????_2++" xfId="438" xr:uid="{00000000-0005-0000-0000-000002000000}"/>
    <cellStyle name="20 % - Akzent1" xfId="2084" hidden="1" xr:uid="{00000000-0005-0000-0000-000003000000}"/>
    <cellStyle name="20 % - Akzent1" xfId="1639" hidden="1" xr:uid="{00000000-0005-0000-0000-000004000000}"/>
    <cellStyle name="20 % - Akzent1" xfId="1313" hidden="1" xr:uid="{00000000-0005-0000-0000-000005000000}"/>
    <cellStyle name="20 % - Akzent1" xfId="1513" hidden="1" xr:uid="{00000000-0005-0000-0000-000006000000}"/>
    <cellStyle name="20 % - Akzent1" xfId="2978" hidden="1" xr:uid="{00000000-0005-0000-0000-000007000000}"/>
    <cellStyle name="20 % - Akzent1" xfId="2529" hidden="1" xr:uid="{00000000-0005-0000-0000-000008000000}"/>
    <cellStyle name="20 % - Akzent1" xfId="1290" hidden="1" xr:uid="{00000000-0005-0000-0000-000009000000}"/>
    <cellStyle name="20 % - Akzent1" xfId="1360" hidden="1" xr:uid="{00000000-0005-0000-0000-00000A000000}"/>
    <cellStyle name="20 % - Akzent1" xfId="2552" hidden="1" xr:uid="{00000000-0005-0000-0000-00000B000000}"/>
    <cellStyle name="20 % - Akzent1" xfId="2107" hidden="1" xr:uid="{00000000-0005-0000-0000-00000C000000}"/>
    <cellStyle name="20 % - Akzent1" xfId="2955" hidden="1" xr:uid="{00000000-0005-0000-0000-00000D000000}"/>
    <cellStyle name="20 % - Akzent1" xfId="448" hidden="1" xr:uid="{00000000-0005-0000-0000-00000E000000}"/>
    <cellStyle name="20 % - Akzent1 2" xfId="769" xr:uid="{00000000-0005-0000-0000-00000F000000}"/>
    <cellStyle name="20 % - Akzent1 3" xfId="639" xr:uid="{00000000-0005-0000-0000-000010000000}"/>
    <cellStyle name="20 % - Akzent2" xfId="2087" hidden="1" xr:uid="{00000000-0005-0000-0000-000011000000}"/>
    <cellStyle name="20 % - Akzent2" xfId="1516" hidden="1" xr:uid="{00000000-0005-0000-0000-000012000000}"/>
    <cellStyle name="20 % - Akzent2" xfId="1293" hidden="1" xr:uid="{00000000-0005-0000-0000-000013000000}"/>
    <cellStyle name="20 % - Akzent2" xfId="1321" hidden="1" xr:uid="{00000000-0005-0000-0000-000014000000}"/>
    <cellStyle name="20 % - Akzent2" xfId="2115" hidden="1" xr:uid="{00000000-0005-0000-0000-000015000000}"/>
    <cellStyle name="20 % - Akzent2" xfId="451" hidden="1" xr:uid="{00000000-0005-0000-0000-000016000000}"/>
    <cellStyle name="20 % - Akzent2" xfId="2986" hidden="1" xr:uid="{00000000-0005-0000-0000-000017000000}"/>
    <cellStyle name="20 % - Akzent2" xfId="2958" hidden="1" xr:uid="{00000000-0005-0000-0000-000018000000}"/>
    <cellStyle name="20 % - Akzent2" xfId="2532" hidden="1" xr:uid="{00000000-0005-0000-0000-000019000000}"/>
    <cellStyle name="20 % - Akzent2" xfId="1599" hidden="1" xr:uid="{00000000-0005-0000-0000-00001A000000}"/>
    <cellStyle name="20 % - Akzent2" xfId="2560" hidden="1" xr:uid="{00000000-0005-0000-0000-00001B000000}"/>
    <cellStyle name="20 % - Akzent2" xfId="2146" hidden="1" xr:uid="{00000000-0005-0000-0000-00001C000000}"/>
    <cellStyle name="20 % - Akzent2 2" xfId="770" xr:uid="{00000000-0005-0000-0000-00001D000000}"/>
    <cellStyle name="20 % - Akzent2 3" xfId="640" xr:uid="{00000000-0005-0000-0000-00001E000000}"/>
    <cellStyle name="20 % - Akzent3" xfId="454" hidden="1" xr:uid="{00000000-0005-0000-0000-00001F000000}"/>
    <cellStyle name="20 % - Akzent3" xfId="1296" hidden="1" xr:uid="{00000000-0005-0000-0000-000020000000}"/>
    <cellStyle name="20 % - Akzent3" xfId="1519" hidden="1" xr:uid="{00000000-0005-0000-0000-000021000000}"/>
    <cellStyle name="20 % - Akzent3" xfId="2090" hidden="1" xr:uid="{00000000-0005-0000-0000-000022000000}"/>
    <cellStyle name="20 % - Akzent3" xfId="2103" hidden="1" xr:uid="{00000000-0005-0000-0000-000023000000}"/>
    <cellStyle name="20 % - Akzent3" xfId="1425" hidden="1" xr:uid="{00000000-0005-0000-0000-000024000000}"/>
    <cellStyle name="20 % - Akzent3" xfId="2548" hidden="1" xr:uid="{00000000-0005-0000-0000-000025000000}"/>
    <cellStyle name="20 % - Akzent3" xfId="2535" hidden="1" xr:uid="{00000000-0005-0000-0000-000026000000}"/>
    <cellStyle name="20 % - Akzent3" xfId="2338" hidden="1" xr:uid="{00000000-0005-0000-0000-000027000000}"/>
    <cellStyle name="20 % - Akzent3" xfId="1309" hidden="1" xr:uid="{00000000-0005-0000-0000-000028000000}"/>
    <cellStyle name="20 % - Akzent3" xfId="2961" hidden="1" xr:uid="{00000000-0005-0000-0000-000029000000}"/>
    <cellStyle name="20 % - Akzent3" xfId="2974" hidden="1" xr:uid="{00000000-0005-0000-0000-00002A000000}"/>
    <cellStyle name="20 % - Akzent3 2" xfId="771" xr:uid="{00000000-0005-0000-0000-00002B000000}"/>
    <cellStyle name="20 % - Akzent3 3" xfId="641" xr:uid="{00000000-0005-0000-0000-00002C000000}"/>
    <cellStyle name="20 % - Akzent4" xfId="1324" hidden="1" xr:uid="{00000000-0005-0000-0000-00002D000000}"/>
    <cellStyle name="20 % - Akzent4" xfId="457" hidden="1" xr:uid="{00000000-0005-0000-0000-00002E000000}"/>
    <cellStyle name="20 % - Akzent4" xfId="1299" hidden="1" xr:uid="{00000000-0005-0000-0000-00002F000000}"/>
    <cellStyle name="20 % - Akzent4" xfId="2118" hidden="1" xr:uid="{00000000-0005-0000-0000-000030000000}"/>
    <cellStyle name="20 % - Akzent4" xfId="1522" hidden="1" xr:uid="{00000000-0005-0000-0000-000031000000}"/>
    <cellStyle name="20 % - Akzent4" xfId="2093" hidden="1" xr:uid="{00000000-0005-0000-0000-000032000000}"/>
    <cellStyle name="20 % - Akzent4" xfId="2563" hidden="1" xr:uid="{00000000-0005-0000-0000-000033000000}"/>
    <cellStyle name="20 % - Akzent4" xfId="1359" hidden="1" xr:uid="{00000000-0005-0000-0000-000034000000}"/>
    <cellStyle name="20 % - Akzent4" xfId="2538" hidden="1" xr:uid="{00000000-0005-0000-0000-000035000000}"/>
    <cellStyle name="20 % - Akzent4" xfId="2989" hidden="1" xr:uid="{00000000-0005-0000-0000-000036000000}"/>
    <cellStyle name="20 % - Akzent4" xfId="2490" hidden="1" xr:uid="{00000000-0005-0000-0000-000037000000}"/>
    <cellStyle name="20 % - Akzent4" xfId="2964" hidden="1" xr:uid="{00000000-0005-0000-0000-000038000000}"/>
    <cellStyle name="20 % - Akzent4 2" xfId="772" xr:uid="{00000000-0005-0000-0000-000039000000}"/>
    <cellStyle name="20 % - Akzent4 3" xfId="642" xr:uid="{00000000-0005-0000-0000-00003A000000}"/>
    <cellStyle name="20 % - Akzent5" xfId="463" hidden="1" xr:uid="{00000000-0005-0000-0000-00003B000000}"/>
    <cellStyle name="20 % - Akzent5" xfId="1302" hidden="1" xr:uid="{00000000-0005-0000-0000-00003C000000}"/>
    <cellStyle name="20 % - Akzent5" xfId="1329" hidden="1" xr:uid="{00000000-0005-0000-0000-00003D000000}"/>
    <cellStyle name="20 % - Akzent5" xfId="1528" hidden="1" xr:uid="{00000000-0005-0000-0000-00003E000000}"/>
    <cellStyle name="20 % - Akzent5" xfId="2096" hidden="1" xr:uid="{00000000-0005-0000-0000-00003F000000}"/>
    <cellStyle name="20 % - Akzent5" xfId="2123" hidden="1" xr:uid="{00000000-0005-0000-0000-000040000000}"/>
    <cellStyle name="20 % - Akzent5" xfId="1563" hidden="1" xr:uid="{00000000-0005-0000-0000-000041000000}"/>
    <cellStyle name="20 % - Akzent5" xfId="2541" hidden="1" xr:uid="{00000000-0005-0000-0000-000042000000}"/>
    <cellStyle name="20 % - Akzent5" xfId="2568" hidden="1" xr:uid="{00000000-0005-0000-0000-000043000000}"/>
    <cellStyle name="20 % - Akzent5" xfId="2320" hidden="1" xr:uid="{00000000-0005-0000-0000-000044000000}"/>
    <cellStyle name="20 % - Akzent5" xfId="2967" hidden="1" xr:uid="{00000000-0005-0000-0000-000045000000}"/>
    <cellStyle name="20 % - Akzent5" xfId="2994" hidden="1" xr:uid="{00000000-0005-0000-0000-000046000000}"/>
    <cellStyle name="20 % - Akzent5 2" xfId="773" xr:uid="{00000000-0005-0000-0000-000047000000}"/>
    <cellStyle name="20 % - Akzent5 3" xfId="643" xr:uid="{00000000-0005-0000-0000-000048000000}"/>
    <cellStyle name="20 % - Akzent6" xfId="466" hidden="1" xr:uid="{00000000-0005-0000-0000-000049000000}"/>
    <cellStyle name="20 % - Akzent6" xfId="1305" hidden="1" xr:uid="{00000000-0005-0000-0000-00004A000000}"/>
    <cellStyle name="20 % - Akzent6" xfId="2547" hidden="1" xr:uid="{00000000-0005-0000-0000-00004B000000}"/>
    <cellStyle name="20 % - Akzent6" xfId="1407" hidden="1" xr:uid="{00000000-0005-0000-0000-00004C000000}"/>
    <cellStyle name="20 % - Akzent6" xfId="1308" hidden="1" xr:uid="{00000000-0005-0000-0000-00004D000000}"/>
    <cellStyle name="20 % - Akzent6" xfId="2544" hidden="1" xr:uid="{00000000-0005-0000-0000-00004E000000}"/>
    <cellStyle name="20 % - Akzent6" xfId="2508" hidden="1" xr:uid="{00000000-0005-0000-0000-00004F000000}"/>
    <cellStyle name="20 % - Akzent6" xfId="2099" hidden="1" xr:uid="{00000000-0005-0000-0000-000050000000}"/>
    <cellStyle name="20 % - Akzent6" xfId="2102" hidden="1" xr:uid="{00000000-0005-0000-0000-000051000000}"/>
    <cellStyle name="20 % - Akzent6" xfId="1531" hidden="1" xr:uid="{00000000-0005-0000-0000-000052000000}"/>
    <cellStyle name="20 % - Akzent6" xfId="2970" hidden="1" xr:uid="{00000000-0005-0000-0000-000053000000}"/>
    <cellStyle name="20 % - Akzent6" xfId="2973" hidden="1" xr:uid="{00000000-0005-0000-0000-000054000000}"/>
    <cellStyle name="20 % - Akzent6 2" xfId="774" xr:uid="{00000000-0005-0000-0000-000055000000}"/>
    <cellStyle name="20 % - Akzent6 3" xfId="644" xr:uid="{00000000-0005-0000-0000-000056000000}"/>
    <cellStyle name="20% - Accent1 2" xfId="109" xr:uid="{00000000-0005-0000-0000-000057000000}"/>
    <cellStyle name="20% - Accent1 2 2" xfId="110" xr:uid="{00000000-0005-0000-0000-000058000000}"/>
    <cellStyle name="20% - Accent1 2 2 2" xfId="111" xr:uid="{00000000-0005-0000-0000-000059000000}"/>
    <cellStyle name="20% - Accent1 2 2 3" xfId="112" xr:uid="{00000000-0005-0000-0000-00005A000000}"/>
    <cellStyle name="20% - Accent1 2 3" xfId="478" xr:uid="{00000000-0005-0000-0000-00005B000000}"/>
    <cellStyle name="20% - Accent1 3" xfId="594" xr:uid="{00000000-0005-0000-0000-00005C000000}"/>
    <cellStyle name="20% - Accent2 2" xfId="113" xr:uid="{00000000-0005-0000-0000-00005D000000}"/>
    <cellStyle name="20% - Accent2 2 2" xfId="114" xr:uid="{00000000-0005-0000-0000-00005E000000}"/>
    <cellStyle name="20% - Accent2 2 2 2" xfId="115" xr:uid="{00000000-0005-0000-0000-00005F000000}"/>
    <cellStyle name="20% - Accent2 2 2 3" xfId="116" xr:uid="{00000000-0005-0000-0000-000060000000}"/>
    <cellStyle name="20% - Accent2 2 3" xfId="479" xr:uid="{00000000-0005-0000-0000-000061000000}"/>
    <cellStyle name="20% - Accent2 3" xfId="595" xr:uid="{00000000-0005-0000-0000-000062000000}"/>
    <cellStyle name="20% - Accent3 2" xfId="117" xr:uid="{00000000-0005-0000-0000-000063000000}"/>
    <cellStyle name="20% - Accent3 2 2" xfId="118" xr:uid="{00000000-0005-0000-0000-000064000000}"/>
    <cellStyle name="20% - Accent3 2 2 2" xfId="119" xr:uid="{00000000-0005-0000-0000-000065000000}"/>
    <cellStyle name="20% - Accent3 2 2 3" xfId="120" xr:uid="{00000000-0005-0000-0000-000066000000}"/>
    <cellStyle name="20% - Accent3 2 3" xfId="480" xr:uid="{00000000-0005-0000-0000-000067000000}"/>
    <cellStyle name="20% - Accent3 3" xfId="596" xr:uid="{00000000-0005-0000-0000-000068000000}"/>
    <cellStyle name="20% - Accent4 2" xfId="121" xr:uid="{00000000-0005-0000-0000-000069000000}"/>
    <cellStyle name="20% - Accent4 2 2" xfId="122" xr:uid="{00000000-0005-0000-0000-00006A000000}"/>
    <cellStyle name="20% - Accent4 2 2 2" xfId="123" xr:uid="{00000000-0005-0000-0000-00006B000000}"/>
    <cellStyle name="20% - Accent4 2 2 3" xfId="124" xr:uid="{00000000-0005-0000-0000-00006C000000}"/>
    <cellStyle name="20% - Accent4 2 3" xfId="462" xr:uid="{00000000-0005-0000-0000-00006D000000}"/>
    <cellStyle name="20% - Accent4 3" xfId="597" xr:uid="{00000000-0005-0000-0000-00006E000000}"/>
    <cellStyle name="20% - Accent5 2" xfId="125" xr:uid="{00000000-0005-0000-0000-00006F000000}"/>
    <cellStyle name="20% - Accent5 2 2" xfId="126" xr:uid="{00000000-0005-0000-0000-000070000000}"/>
    <cellStyle name="20% - Accent5 2 2 2" xfId="127" xr:uid="{00000000-0005-0000-0000-000071000000}"/>
    <cellStyle name="20% - Accent5 2 2 3" xfId="128" xr:uid="{00000000-0005-0000-0000-000072000000}"/>
    <cellStyle name="20% - Accent5 2 3" xfId="482" xr:uid="{00000000-0005-0000-0000-000073000000}"/>
    <cellStyle name="20% - Accent5 3" xfId="600" xr:uid="{00000000-0005-0000-0000-000074000000}"/>
    <cellStyle name="20% - Accent6 2" xfId="129" xr:uid="{00000000-0005-0000-0000-000075000000}"/>
    <cellStyle name="20% - Accent6 2 2" xfId="130" xr:uid="{00000000-0005-0000-0000-000076000000}"/>
    <cellStyle name="20% - Accent6 2 2 2" xfId="131" xr:uid="{00000000-0005-0000-0000-000077000000}"/>
    <cellStyle name="20% - Accent6 2 2 3" xfId="132" xr:uid="{00000000-0005-0000-0000-000078000000}"/>
    <cellStyle name="20% - Accent6 2 3" xfId="483" xr:uid="{00000000-0005-0000-0000-000079000000}"/>
    <cellStyle name="20% - Accent6 3" xfId="601" xr:uid="{00000000-0005-0000-0000-00007A000000}"/>
    <cellStyle name="20% - Akzent1" xfId="21" xr:uid="{00000000-0005-0000-0000-00007B000000}"/>
    <cellStyle name="20% - Akzent2" xfId="22" xr:uid="{00000000-0005-0000-0000-00007C000000}"/>
    <cellStyle name="20% - Akzent3" xfId="23" xr:uid="{00000000-0005-0000-0000-00007D000000}"/>
    <cellStyle name="20% - Akzent4" xfId="24" xr:uid="{00000000-0005-0000-0000-00007E000000}"/>
    <cellStyle name="20% - Akzent5" xfId="25" xr:uid="{00000000-0005-0000-0000-00007F000000}"/>
    <cellStyle name="20% - Akzent6" xfId="26" xr:uid="{00000000-0005-0000-0000-000080000000}"/>
    <cellStyle name="20% - Colore 1 2" xfId="27" xr:uid="{00000000-0005-0000-0000-000081000000}"/>
    <cellStyle name="20% - Colore 2 2" xfId="28" xr:uid="{00000000-0005-0000-0000-000082000000}"/>
    <cellStyle name="20% - Colore 3 2" xfId="29" xr:uid="{00000000-0005-0000-0000-000083000000}"/>
    <cellStyle name="20% - Colore 4 2" xfId="30" xr:uid="{00000000-0005-0000-0000-000084000000}"/>
    <cellStyle name="20% - Colore 5 2" xfId="31" xr:uid="{00000000-0005-0000-0000-000085000000}"/>
    <cellStyle name="20% - Colore 6 2" xfId="32" xr:uid="{00000000-0005-0000-0000-000086000000}"/>
    <cellStyle name="2x indented GHG Textfiels" xfId="101" xr:uid="{00000000-0005-0000-0000-000087000000}"/>
    <cellStyle name="2x indented GHG Textfiels 2" xfId="484" xr:uid="{00000000-0005-0000-0000-000088000000}"/>
    <cellStyle name="2x indented GHG Textfiels 2 2" xfId="485" xr:uid="{00000000-0005-0000-0000-000089000000}"/>
    <cellStyle name="2x indented GHG Textfiels 3" xfId="486" xr:uid="{00000000-0005-0000-0000-00008A000000}"/>
    <cellStyle name="2x indented GHG Textfiels 3 2" xfId="796" xr:uid="{00000000-0005-0000-0000-00008B000000}"/>
    <cellStyle name="2x indented GHG Textfiels 3 2 2" xfId="923" xr:uid="{00000000-0005-0000-0000-00008C000000}"/>
    <cellStyle name="2x indented GHG Textfiels 3 2 2 2" xfId="1138" xr:uid="{00000000-0005-0000-0000-00008D000000}"/>
    <cellStyle name="2x indented GHG Textfiels 3 2 2 2 2" xfId="1942" xr:uid="{00000000-0005-0000-0000-00008E000000}"/>
    <cellStyle name="2x indented GHG Textfiels 3 2 2 2 3" xfId="2383" xr:uid="{00000000-0005-0000-0000-00008F000000}"/>
    <cellStyle name="2x indented GHG Textfiels 3 2 2 2 4" xfId="2804" xr:uid="{00000000-0005-0000-0000-000090000000}"/>
    <cellStyle name="2x indented GHG Textfiels 3 2 2 3" xfId="1742" xr:uid="{00000000-0005-0000-0000-000091000000}"/>
    <cellStyle name="2x indented GHG Textfiels 3 2 2 4" xfId="2180" xr:uid="{00000000-0005-0000-0000-000092000000}"/>
    <cellStyle name="2x indented GHG Textfiels 3 2 2 5" xfId="2590" xr:uid="{00000000-0005-0000-0000-000093000000}"/>
    <cellStyle name="2x indented GHG Textfiels 3 2 3" xfId="1101" xr:uid="{00000000-0005-0000-0000-000094000000}"/>
    <cellStyle name="2x indented GHG Textfiels 3 2 3 2" xfId="1905" xr:uid="{00000000-0005-0000-0000-000095000000}"/>
    <cellStyle name="2x indented GHG Textfiels 3 2 3 3" xfId="2346" xr:uid="{00000000-0005-0000-0000-000096000000}"/>
    <cellStyle name="2x indented GHG Textfiels 3 2 3 4" xfId="2767" xr:uid="{00000000-0005-0000-0000-000097000000}"/>
    <cellStyle name="2x indented GHG Textfiels 3 2 4" xfId="1669" xr:uid="{00000000-0005-0000-0000-000098000000}"/>
    <cellStyle name="2x indented GHG Textfiels 3 2 5" xfId="1350" xr:uid="{00000000-0005-0000-0000-000099000000}"/>
    <cellStyle name="2x indented GHG Textfiels 3 3" xfId="745" xr:uid="{00000000-0005-0000-0000-00009A000000}"/>
    <cellStyle name="2x indented GHG Textfiels 3 3 2" xfId="1028" xr:uid="{00000000-0005-0000-0000-00009B000000}"/>
    <cellStyle name="2x indented GHG Textfiels 3 3 2 2" xfId="1243" xr:uid="{00000000-0005-0000-0000-00009C000000}"/>
    <cellStyle name="2x indented GHG Textfiels 3 3 2 2 2" xfId="2042" xr:uid="{00000000-0005-0000-0000-00009D000000}"/>
    <cellStyle name="2x indented GHG Textfiels 3 3 2 2 3" xfId="2485" xr:uid="{00000000-0005-0000-0000-00009E000000}"/>
    <cellStyle name="2x indented GHG Textfiels 3 3 2 2 4" xfId="2909" xr:uid="{00000000-0005-0000-0000-00009F000000}"/>
    <cellStyle name="2x indented GHG Textfiels 3 3 2 3" xfId="1841" xr:uid="{00000000-0005-0000-0000-0000A0000000}"/>
    <cellStyle name="2x indented GHG Textfiels 3 3 2 4" xfId="2282" xr:uid="{00000000-0005-0000-0000-0000A1000000}"/>
    <cellStyle name="2x indented GHG Textfiels 3 3 2 5" xfId="2695" xr:uid="{00000000-0005-0000-0000-0000A2000000}"/>
    <cellStyle name="2x indented GHG Textfiels 3 3 3" xfId="1030" xr:uid="{00000000-0005-0000-0000-0000A3000000}"/>
    <cellStyle name="2x indented GHG Textfiels 3 3 3 2" xfId="1245" xr:uid="{00000000-0005-0000-0000-0000A4000000}"/>
    <cellStyle name="2x indented GHG Textfiels 3 3 3 2 2" xfId="2044" xr:uid="{00000000-0005-0000-0000-0000A5000000}"/>
    <cellStyle name="2x indented GHG Textfiels 3 3 3 2 3" xfId="2487" xr:uid="{00000000-0005-0000-0000-0000A6000000}"/>
    <cellStyle name="2x indented GHG Textfiels 3 3 3 2 4" xfId="2911" xr:uid="{00000000-0005-0000-0000-0000A7000000}"/>
    <cellStyle name="2x indented GHG Textfiels 3 3 3 3" xfId="1843" xr:uid="{00000000-0005-0000-0000-0000A8000000}"/>
    <cellStyle name="2x indented GHG Textfiels 3 3 3 4" xfId="2284" xr:uid="{00000000-0005-0000-0000-0000A9000000}"/>
    <cellStyle name="2x indented GHG Textfiels 3 3 3 5" xfId="2697" xr:uid="{00000000-0005-0000-0000-0000AA000000}"/>
    <cellStyle name="2x indented GHG Textfiels 3 3 4" xfId="926" xr:uid="{00000000-0005-0000-0000-0000AB000000}"/>
    <cellStyle name="2x indented GHG Textfiels 3 3 4 2" xfId="1141" xr:uid="{00000000-0005-0000-0000-0000AC000000}"/>
    <cellStyle name="2x indented GHG Textfiels 3 3 4 2 2" xfId="1945" xr:uid="{00000000-0005-0000-0000-0000AD000000}"/>
    <cellStyle name="2x indented GHG Textfiels 3 3 4 2 3" xfId="2386" xr:uid="{00000000-0005-0000-0000-0000AE000000}"/>
    <cellStyle name="2x indented GHG Textfiels 3 3 4 2 4" xfId="2807" xr:uid="{00000000-0005-0000-0000-0000AF000000}"/>
    <cellStyle name="2x indented GHG Textfiels 3 3 4 3" xfId="1745" xr:uid="{00000000-0005-0000-0000-0000B0000000}"/>
    <cellStyle name="2x indented GHG Textfiels 3 3 4 4" xfId="2183" xr:uid="{00000000-0005-0000-0000-0000B1000000}"/>
    <cellStyle name="2x indented GHG Textfiels 3 3 4 5" xfId="2593" xr:uid="{00000000-0005-0000-0000-0000B2000000}"/>
    <cellStyle name="2x indented GHG Textfiels 3 3 5" xfId="1657" xr:uid="{00000000-0005-0000-0000-0000B3000000}"/>
    <cellStyle name="2x indented GHG Textfiels 3 3 6" xfId="2127" xr:uid="{00000000-0005-0000-0000-0000B4000000}"/>
    <cellStyle name="2x indented GHG Textfiels 3 3 7" xfId="1714" xr:uid="{00000000-0005-0000-0000-0000B5000000}"/>
    <cellStyle name="2x indented GHG Textfiels 3 4" xfId="1545" xr:uid="{00000000-0005-0000-0000-0000B6000000}"/>
    <cellStyle name="2x indented GHG Textfiels 3 5" xfId="2507" xr:uid="{00000000-0005-0000-0000-0000B7000000}"/>
    <cellStyle name="40 % - Akzent1" xfId="1291" hidden="1" xr:uid="{00000000-0005-0000-0000-0000B8000000}"/>
    <cellStyle name="40 % - Akzent1" xfId="1326" hidden="1" xr:uid="{00000000-0005-0000-0000-0000B9000000}"/>
    <cellStyle name="40 % - Akzent1" xfId="449" hidden="1" xr:uid="{00000000-0005-0000-0000-0000BA000000}"/>
    <cellStyle name="40 % - Akzent1" xfId="2085" hidden="1" xr:uid="{00000000-0005-0000-0000-0000BB000000}"/>
    <cellStyle name="40 % - Akzent1" xfId="2120" hidden="1" xr:uid="{00000000-0005-0000-0000-0000BC000000}"/>
    <cellStyle name="40 % - Akzent1" xfId="1514" hidden="1" xr:uid="{00000000-0005-0000-0000-0000BD000000}"/>
    <cellStyle name="40 % - Akzent1" xfId="2530" hidden="1" xr:uid="{00000000-0005-0000-0000-0000BE000000}"/>
    <cellStyle name="40 % - Akzent1" xfId="2565" hidden="1" xr:uid="{00000000-0005-0000-0000-0000BF000000}"/>
    <cellStyle name="40 % - Akzent1" xfId="1371" hidden="1" xr:uid="{00000000-0005-0000-0000-0000C0000000}"/>
    <cellStyle name="40 % - Akzent1" xfId="2956" hidden="1" xr:uid="{00000000-0005-0000-0000-0000C1000000}"/>
    <cellStyle name="40 % - Akzent1" xfId="2991" hidden="1" xr:uid="{00000000-0005-0000-0000-0000C2000000}"/>
    <cellStyle name="40 % - Akzent1" xfId="1696" hidden="1" xr:uid="{00000000-0005-0000-0000-0000C3000000}"/>
    <cellStyle name="40 % - Akzent1 2" xfId="775" xr:uid="{00000000-0005-0000-0000-0000C4000000}"/>
    <cellStyle name="40 % - Akzent1 3" xfId="645" xr:uid="{00000000-0005-0000-0000-0000C5000000}"/>
    <cellStyle name="40 % - Akzent2" xfId="1294" hidden="1" xr:uid="{00000000-0005-0000-0000-0000C6000000}"/>
    <cellStyle name="40 % - Akzent2" xfId="1323" hidden="1" xr:uid="{00000000-0005-0000-0000-0000C7000000}"/>
    <cellStyle name="40 % - Akzent2" xfId="452" hidden="1" xr:uid="{00000000-0005-0000-0000-0000C8000000}"/>
    <cellStyle name="40 % - Akzent2" xfId="2088" hidden="1" xr:uid="{00000000-0005-0000-0000-0000C9000000}"/>
    <cellStyle name="40 % - Akzent2" xfId="2117" hidden="1" xr:uid="{00000000-0005-0000-0000-0000CA000000}"/>
    <cellStyle name="40 % - Akzent2" xfId="1517" hidden="1" xr:uid="{00000000-0005-0000-0000-0000CB000000}"/>
    <cellStyle name="40 % - Akzent2" xfId="2533" hidden="1" xr:uid="{00000000-0005-0000-0000-0000CC000000}"/>
    <cellStyle name="40 % - Akzent2" xfId="2562" hidden="1" xr:uid="{00000000-0005-0000-0000-0000CD000000}"/>
    <cellStyle name="40 % - Akzent2" xfId="1565" hidden="1" xr:uid="{00000000-0005-0000-0000-0000CE000000}"/>
    <cellStyle name="40 % - Akzent2" xfId="2959" hidden="1" xr:uid="{00000000-0005-0000-0000-0000CF000000}"/>
    <cellStyle name="40 % - Akzent2" xfId="2988" hidden="1" xr:uid="{00000000-0005-0000-0000-0000D0000000}"/>
    <cellStyle name="40 % - Akzent2" xfId="1357" hidden="1" xr:uid="{00000000-0005-0000-0000-0000D1000000}"/>
    <cellStyle name="40 % - Akzent2 2" xfId="776" xr:uid="{00000000-0005-0000-0000-0000D2000000}"/>
    <cellStyle name="40 % - Akzent2 3" xfId="646" xr:uid="{00000000-0005-0000-0000-0000D3000000}"/>
    <cellStyle name="40 % - Akzent3" xfId="2962" hidden="1" xr:uid="{00000000-0005-0000-0000-0000D4000000}"/>
    <cellStyle name="40 % - Akzent3" xfId="2985" hidden="1" xr:uid="{00000000-0005-0000-0000-0000D5000000}"/>
    <cellStyle name="40 % - Akzent3" xfId="1424" hidden="1" xr:uid="{00000000-0005-0000-0000-0000D6000000}"/>
    <cellStyle name="40 % - Akzent3" xfId="1297" hidden="1" xr:uid="{00000000-0005-0000-0000-0000D7000000}"/>
    <cellStyle name="40 % - Akzent3" xfId="2114" hidden="1" xr:uid="{00000000-0005-0000-0000-0000D8000000}"/>
    <cellStyle name="40 % - Akzent3" xfId="2412" hidden="1" xr:uid="{00000000-0005-0000-0000-0000D9000000}"/>
    <cellStyle name="40 % - Akzent3" xfId="2536" hidden="1" xr:uid="{00000000-0005-0000-0000-0000DA000000}"/>
    <cellStyle name="40 % - Akzent3" xfId="1320" hidden="1" xr:uid="{00000000-0005-0000-0000-0000DB000000}"/>
    <cellStyle name="40 % - Akzent3" xfId="455" hidden="1" xr:uid="{00000000-0005-0000-0000-0000DC000000}"/>
    <cellStyle name="40 % - Akzent3" xfId="2091" hidden="1" xr:uid="{00000000-0005-0000-0000-0000DD000000}"/>
    <cellStyle name="40 % - Akzent3" xfId="2559" hidden="1" xr:uid="{00000000-0005-0000-0000-0000DE000000}"/>
    <cellStyle name="40 % - Akzent3" xfId="1520" hidden="1" xr:uid="{00000000-0005-0000-0000-0000DF000000}"/>
    <cellStyle name="40 % - Akzent3 2" xfId="777" xr:uid="{00000000-0005-0000-0000-0000E0000000}"/>
    <cellStyle name="40 % - Akzent3 3" xfId="647" xr:uid="{00000000-0005-0000-0000-0000E1000000}"/>
    <cellStyle name="40 % - Akzent4" xfId="2965" hidden="1" xr:uid="{00000000-0005-0000-0000-0000E2000000}"/>
    <cellStyle name="40 % - Akzent4" xfId="2980" hidden="1" xr:uid="{00000000-0005-0000-0000-0000E3000000}"/>
    <cellStyle name="40 % - Akzent4" xfId="1358" hidden="1" xr:uid="{00000000-0005-0000-0000-0000E4000000}"/>
    <cellStyle name="40 % - Akzent4" xfId="1300" hidden="1" xr:uid="{00000000-0005-0000-0000-0000E5000000}"/>
    <cellStyle name="40 % - Akzent4" xfId="2109" hidden="1" xr:uid="{00000000-0005-0000-0000-0000E6000000}"/>
    <cellStyle name="40 % - Akzent4" xfId="2287" hidden="1" xr:uid="{00000000-0005-0000-0000-0000E7000000}"/>
    <cellStyle name="40 % - Akzent4" xfId="2539" hidden="1" xr:uid="{00000000-0005-0000-0000-0000E8000000}"/>
    <cellStyle name="40 % - Akzent4" xfId="1315" hidden="1" xr:uid="{00000000-0005-0000-0000-0000E9000000}"/>
    <cellStyle name="40 % - Akzent4" xfId="458" hidden="1" xr:uid="{00000000-0005-0000-0000-0000EA000000}"/>
    <cellStyle name="40 % - Akzent4" xfId="2094" hidden="1" xr:uid="{00000000-0005-0000-0000-0000EB000000}"/>
    <cellStyle name="40 % - Akzent4" xfId="2554" hidden="1" xr:uid="{00000000-0005-0000-0000-0000EC000000}"/>
    <cellStyle name="40 % - Akzent4" xfId="1523" hidden="1" xr:uid="{00000000-0005-0000-0000-0000ED000000}"/>
    <cellStyle name="40 % - Akzent4 2" xfId="778" xr:uid="{00000000-0005-0000-0000-0000EE000000}"/>
    <cellStyle name="40 % - Akzent4 3" xfId="648" xr:uid="{00000000-0005-0000-0000-0000EF000000}"/>
    <cellStyle name="40 % - Akzent5" xfId="2983" hidden="1" xr:uid="{00000000-0005-0000-0000-0000F0000000}"/>
    <cellStyle name="40 % - Akzent5" xfId="1303" hidden="1" xr:uid="{00000000-0005-0000-0000-0000F1000000}"/>
    <cellStyle name="40 % - Akzent5" xfId="1318" hidden="1" xr:uid="{00000000-0005-0000-0000-0000F2000000}"/>
    <cellStyle name="40 % - Akzent5" xfId="2112" hidden="1" xr:uid="{00000000-0005-0000-0000-0000F3000000}"/>
    <cellStyle name="40 % - Akzent5" xfId="2557" hidden="1" xr:uid="{00000000-0005-0000-0000-0000F4000000}"/>
    <cellStyle name="40 % - Akzent5" xfId="2542" hidden="1" xr:uid="{00000000-0005-0000-0000-0000F5000000}"/>
    <cellStyle name="40 % - Akzent5" xfId="2097" hidden="1" xr:uid="{00000000-0005-0000-0000-0000F6000000}"/>
    <cellStyle name="40 % - Akzent5" xfId="464" hidden="1" xr:uid="{00000000-0005-0000-0000-0000F7000000}"/>
    <cellStyle name="40 % - Akzent5" xfId="1409" hidden="1" xr:uid="{00000000-0005-0000-0000-0000F8000000}"/>
    <cellStyle name="40 % - Akzent5" xfId="2374" hidden="1" xr:uid="{00000000-0005-0000-0000-0000F9000000}"/>
    <cellStyle name="40 % - Akzent5" xfId="2968" hidden="1" xr:uid="{00000000-0005-0000-0000-0000FA000000}"/>
    <cellStyle name="40 % - Akzent5" xfId="1529" hidden="1" xr:uid="{00000000-0005-0000-0000-0000FB000000}"/>
    <cellStyle name="40 % - Akzent5 2" xfId="779" xr:uid="{00000000-0005-0000-0000-0000FC000000}"/>
    <cellStyle name="40 % - Akzent5 3" xfId="649" xr:uid="{00000000-0005-0000-0000-0000FD000000}"/>
    <cellStyle name="40 % - Akzent6" xfId="1306" hidden="1" xr:uid="{00000000-0005-0000-0000-0000FE000000}"/>
    <cellStyle name="40 % - Akzent6" xfId="467" hidden="1" xr:uid="{00000000-0005-0000-0000-0000FF000000}"/>
    <cellStyle name="40 % - Akzent6" xfId="1532" hidden="1" xr:uid="{00000000-0005-0000-0000-000000010000}"/>
    <cellStyle name="40 % - Akzent6" xfId="1319" hidden="1" xr:uid="{00000000-0005-0000-0000-000001010000}"/>
    <cellStyle name="40 % - Akzent6" xfId="2100" hidden="1" xr:uid="{00000000-0005-0000-0000-000002010000}"/>
    <cellStyle name="40 % - Akzent6" xfId="2113" hidden="1" xr:uid="{00000000-0005-0000-0000-000003010000}"/>
    <cellStyle name="40 % - Akzent6" xfId="1406" hidden="1" xr:uid="{00000000-0005-0000-0000-000004010000}"/>
    <cellStyle name="40 % - Akzent6" xfId="2545" hidden="1" xr:uid="{00000000-0005-0000-0000-000005010000}"/>
    <cellStyle name="40 % - Akzent6" xfId="2304" hidden="1" xr:uid="{00000000-0005-0000-0000-000006010000}"/>
    <cellStyle name="40 % - Akzent6" xfId="2558" hidden="1" xr:uid="{00000000-0005-0000-0000-000007010000}"/>
    <cellStyle name="40 % - Akzent6" xfId="2984" hidden="1" xr:uid="{00000000-0005-0000-0000-000008010000}"/>
    <cellStyle name="40 % - Akzent6" xfId="2971" hidden="1" xr:uid="{00000000-0005-0000-0000-000009010000}"/>
    <cellStyle name="40 % - Akzent6 2" xfId="780" xr:uid="{00000000-0005-0000-0000-00000A010000}"/>
    <cellStyle name="40 % - Akzent6 3" xfId="650" xr:uid="{00000000-0005-0000-0000-00000B010000}"/>
    <cellStyle name="40% - Accent1 2" xfId="133" xr:uid="{00000000-0005-0000-0000-00000C010000}"/>
    <cellStyle name="40% - Accent1 2 2" xfId="134" xr:uid="{00000000-0005-0000-0000-00000D010000}"/>
    <cellStyle name="40% - Accent1 2 2 2" xfId="135" xr:uid="{00000000-0005-0000-0000-00000E010000}"/>
    <cellStyle name="40% - Accent1 2 2 3" xfId="136" xr:uid="{00000000-0005-0000-0000-00000F010000}"/>
    <cellStyle name="40% - Accent1 2 3" xfId="487" xr:uid="{00000000-0005-0000-0000-000010010000}"/>
    <cellStyle name="40% - Accent1 3" xfId="602" xr:uid="{00000000-0005-0000-0000-000011010000}"/>
    <cellStyle name="40% - Accent2 2" xfId="137" xr:uid="{00000000-0005-0000-0000-000012010000}"/>
    <cellStyle name="40% - Accent2 2 2" xfId="138" xr:uid="{00000000-0005-0000-0000-000013010000}"/>
    <cellStyle name="40% - Accent2 2 2 2" xfId="139" xr:uid="{00000000-0005-0000-0000-000014010000}"/>
    <cellStyle name="40% - Accent2 2 2 3" xfId="140" xr:uid="{00000000-0005-0000-0000-000015010000}"/>
    <cellStyle name="40% - Accent2 2 3" xfId="488" xr:uid="{00000000-0005-0000-0000-000016010000}"/>
    <cellStyle name="40% - Accent2 3" xfId="603" xr:uid="{00000000-0005-0000-0000-000017010000}"/>
    <cellStyle name="40% - Accent3 2" xfId="141" xr:uid="{00000000-0005-0000-0000-000018010000}"/>
    <cellStyle name="40% - Accent3 2 2" xfId="142" xr:uid="{00000000-0005-0000-0000-000019010000}"/>
    <cellStyle name="40% - Accent3 2 2 2" xfId="143" xr:uid="{00000000-0005-0000-0000-00001A010000}"/>
    <cellStyle name="40% - Accent3 2 2 3" xfId="144" xr:uid="{00000000-0005-0000-0000-00001B010000}"/>
    <cellStyle name="40% - Accent3 2 3" xfId="489" xr:uid="{00000000-0005-0000-0000-00001C010000}"/>
    <cellStyle name="40% - Accent3 3" xfId="604" xr:uid="{00000000-0005-0000-0000-00001D010000}"/>
    <cellStyle name="40% - Accent4 2" xfId="145" xr:uid="{00000000-0005-0000-0000-00001E010000}"/>
    <cellStyle name="40% - Accent4 2 2" xfId="146" xr:uid="{00000000-0005-0000-0000-00001F010000}"/>
    <cellStyle name="40% - Accent4 2 2 2" xfId="147" xr:uid="{00000000-0005-0000-0000-000020010000}"/>
    <cellStyle name="40% - Accent4 2 2 3" xfId="148" xr:uid="{00000000-0005-0000-0000-000021010000}"/>
    <cellStyle name="40% - Accent4 2 3" xfId="490" xr:uid="{00000000-0005-0000-0000-000022010000}"/>
    <cellStyle name="40% - Accent4 3" xfId="605" xr:uid="{00000000-0005-0000-0000-000023010000}"/>
    <cellStyle name="40% - Accent5 2" xfId="149" xr:uid="{00000000-0005-0000-0000-000024010000}"/>
    <cellStyle name="40% - Accent5 2 2" xfId="150" xr:uid="{00000000-0005-0000-0000-000025010000}"/>
    <cellStyle name="40% - Accent5 2 2 2" xfId="151" xr:uid="{00000000-0005-0000-0000-000026010000}"/>
    <cellStyle name="40% - Accent5 2 2 3" xfId="152" xr:uid="{00000000-0005-0000-0000-000027010000}"/>
    <cellStyle name="40% - Accent5 2 3" xfId="491" xr:uid="{00000000-0005-0000-0000-000028010000}"/>
    <cellStyle name="40% - Accent5 3" xfId="606" xr:uid="{00000000-0005-0000-0000-000029010000}"/>
    <cellStyle name="40% - Accent6 2" xfId="153" xr:uid="{00000000-0005-0000-0000-00002A010000}"/>
    <cellStyle name="40% - Accent6 2 2" xfId="154" xr:uid="{00000000-0005-0000-0000-00002B010000}"/>
    <cellStyle name="40% - Accent6 2 2 2" xfId="155" xr:uid="{00000000-0005-0000-0000-00002C010000}"/>
    <cellStyle name="40% - Accent6 2 2 3" xfId="156" xr:uid="{00000000-0005-0000-0000-00002D010000}"/>
    <cellStyle name="40% - Accent6 2 3" xfId="492" xr:uid="{00000000-0005-0000-0000-00002E010000}"/>
    <cellStyle name="40% - Accent6 3" xfId="607" xr:uid="{00000000-0005-0000-0000-00002F010000}"/>
    <cellStyle name="40% - Akzent1" xfId="33" xr:uid="{00000000-0005-0000-0000-000030010000}"/>
    <cellStyle name="40% - Akzent2" xfId="34" xr:uid="{00000000-0005-0000-0000-000031010000}"/>
    <cellStyle name="40% - Akzent3" xfId="35" xr:uid="{00000000-0005-0000-0000-000032010000}"/>
    <cellStyle name="40% - Akzent4" xfId="36" xr:uid="{00000000-0005-0000-0000-000033010000}"/>
    <cellStyle name="40% - Akzent5" xfId="37" xr:uid="{00000000-0005-0000-0000-000034010000}"/>
    <cellStyle name="40% - Akzent6" xfId="38" xr:uid="{00000000-0005-0000-0000-000035010000}"/>
    <cellStyle name="40% - Colore 1 2" xfId="39" xr:uid="{00000000-0005-0000-0000-000036010000}"/>
    <cellStyle name="40% - Colore 2 2" xfId="40" xr:uid="{00000000-0005-0000-0000-000037010000}"/>
    <cellStyle name="40% - Colore 3 2" xfId="41" xr:uid="{00000000-0005-0000-0000-000038010000}"/>
    <cellStyle name="40% - Colore 4 2" xfId="42" xr:uid="{00000000-0005-0000-0000-000039010000}"/>
    <cellStyle name="40% - Colore 5 2" xfId="43" xr:uid="{00000000-0005-0000-0000-00003A010000}"/>
    <cellStyle name="40% - Colore 6 2" xfId="44" xr:uid="{00000000-0005-0000-0000-00003B010000}"/>
    <cellStyle name="5x indented GHG Textfiels" xfId="100" xr:uid="{00000000-0005-0000-0000-00003C010000}"/>
    <cellStyle name="5x indented GHG Textfiels 2" xfId="157" xr:uid="{00000000-0005-0000-0000-00003D010000}"/>
    <cellStyle name="5x indented GHG Textfiels 2 2" xfId="494" xr:uid="{00000000-0005-0000-0000-00003E010000}"/>
    <cellStyle name="5x indented GHG Textfiels 2 3" xfId="493" xr:uid="{00000000-0005-0000-0000-00003F010000}"/>
    <cellStyle name="5x indented GHG Textfiels 3" xfId="495" xr:uid="{00000000-0005-0000-0000-000040010000}"/>
    <cellStyle name="5x indented GHG Textfiels 3 2" xfId="797" xr:uid="{00000000-0005-0000-0000-000041010000}"/>
    <cellStyle name="5x indented GHG Textfiels 3 2 2" xfId="1670" xr:uid="{00000000-0005-0000-0000-000042010000}"/>
    <cellStyle name="5x indented GHG Textfiels 3 2 3" xfId="1597" xr:uid="{00000000-0005-0000-0000-000043010000}"/>
    <cellStyle name="5x indented GHG Textfiels 3 3" xfId="746" xr:uid="{00000000-0005-0000-0000-000044010000}"/>
    <cellStyle name="5x indented GHG Textfiels 3 3 2" xfId="1029" xr:uid="{00000000-0005-0000-0000-000045010000}"/>
    <cellStyle name="5x indented GHG Textfiels 3 3 2 2" xfId="1244" xr:uid="{00000000-0005-0000-0000-000046010000}"/>
    <cellStyle name="5x indented GHG Textfiels 3 3 2 2 2" xfId="2043" xr:uid="{00000000-0005-0000-0000-000047010000}"/>
    <cellStyle name="5x indented GHG Textfiels 3 3 2 2 3" xfId="2486" xr:uid="{00000000-0005-0000-0000-000048010000}"/>
    <cellStyle name="5x indented GHG Textfiels 3 3 2 2 4" xfId="2910" xr:uid="{00000000-0005-0000-0000-000049010000}"/>
    <cellStyle name="5x indented GHG Textfiels 3 3 2 3" xfId="1842" xr:uid="{00000000-0005-0000-0000-00004A010000}"/>
    <cellStyle name="5x indented GHG Textfiels 3 3 2 4" xfId="2283" xr:uid="{00000000-0005-0000-0000-00004B010000}"/>
    <cellStyle name="5x indented GHG Textfiels 3 3 2 5" xfId="2696" xr:uid="{00000000-0005-0000-0000-00004C010000}"/>
    <cellStyle name="5x indented GHG Textfiels 3 3 3" xfId="976" xr:uid="{00000000-0005-0000-0000-00004D010000}"/>
    <cellStyle name="5x indented GHG Textfiels 3 3 3 2" xfId="1191" xr:uid="{00000000-0005-0000-0000-00004E010000}"/>
    <cellStyle name="5x indented GHG Textfiels 3 3 3 2 2" xfId="1992" xr:uid="{00000000-0005-0000-0000-00004F010000}"/>
    <cellStyle name="5x indented GHG Textfiels 3 3 3 2 3" xfId="2434" xr:uid="{00000000-0005-0000-0000-000050010000}"/>
    <cellStyle name="5x indented GHG Textfiels 3 3 3 2 4" xfId="2857" xr:uid="{00000000-0005-0000-0000-000051010000}"/>
    <cellStyle name="5x indented GHG Textfiels 3 3 3 3" xfId="1791" xr:uid="{00000000-0005-0000-0000-000052010000}"/>
    <cellStyle name="5x indented GHG Textfiels 3 3 3 4" xfId="2231" xr:uid="{00000000-0005-0000-0000-000053010000}"/>
    <cellStyle name="5x indented GHG Textfiels 3 3 3 5" xfId="2643" xr:uid="{00000000-0005-0000-0000-000054010000}"/>
    <cellStyle name="5x indented GHG Textfiels 3 3 4" xfId="1060" xr:uid="{00000000-0005-0000-0000-000055010000}"/>
    <cellStyle name="5x indented GHG Textfiels 3 3 4 2" xfId="1275" xr:uid="{00000000-0005-0000-0000-000056010000}"/>
    <cellStyle name="5x indented GHG Textfiels 3 3 4 2 2" xfId="2071" xr:uid="{00000000-0005-0000-0000-000057010000}"/>
    <cellStyle name="5x indented GHG Textfiels 3 3 4 2 3" xfId="2517" xr:uid="{00000000-0005-0000-0000-000058010000}"/>
    <cellStyle name="5x indented GHG Textfiels 3 3 4 2 4" xfId="2941" xr:uid="{00000000-0005-0000-0000-000059010000}"/>
    <cellStyle name="5x indented GHG Textfiels 3 3 4 3" xfId="1871" xr:uid="{00000000-0005-0000-0000-00005A010000}"/>
    <cellStyle name="5x indented GHG Textfiels 3 3 4 4" xfId="2313" xr:uid="{00000000-0005-0000-0000-00005B010000}"/>
    <cellStyle name="5x indented GHG Textfiels 3 3 4 5" xfId="2727" xr:uid="{00000000-0005-0000-0000-00005C010000}"/>
    <cellStyle name="5x indented GHG Textfiels 3 3 5" xfId="1097" xr:uid="{00000000-0005-0000-0000-00005D010000}"/>
    <cellStyle name="5x indented GHG Textfiels 3 3 5 2" xfId="1901" xr:uid="{00000000-0005-0000-0000-00005E010000}"/>
    <cellStyle name="5x indented GHG Textfiels 3 3 5 3" xfId="2763" xr:uid="{00000000-0005-0000-0000-00005F010000}"/>
    <cellStyle name="5x indented GHG Textfiels 3 3 6" xfId="1658" xr:uid="{00000000-0005-0000-0000-000060010000}"/>
    <cellStyle name="5x indented GHG Textfiels 3 3 7" xfId="2128" xr:uid="{00000000-0005-0000-0000-000061010000}"/>
    <cellStyle name="5x indented GHG Textfiels 3 3 8" xfId="1713" xr:uid="{00000000-0005-0000-0000-000062010000}"/>
    <cellStyle name="5x indented GHG Textfiels 3 4" xfId="1550" xr:uid="{00000000-0005-0000-0000-000063010000}"/>
    <cellStyle name="5x indented GHG Textfiels 3 5" xfId="1546" xr:uid="{00000000-0005-0000-0000-000064010000}"/>
    <cellStyle name="5x indented GHG Textfiels_Table 4(II)" xfId="586" xr:uid="{00000000-0005-0000-0000-000065010000}"/>
    <cellStyle name="60 % - Akzent1" xfId="450" hidden="1" xr:uid="{00000000-0005-0000-0000-000066010000}"/>
    <cellStyle name="60 % - Akzent1" xfId="2555" hidden="1" xr:uid="{00000000-0005-0000-0000-000067010000}"/>
    <cellStyle name="60 % - Akzent1" xfId="2110" hidden="1" xr:uid="{00000000-0005-0000-0000-000068010000}"/>
    <cellStyle name="60 % - Akzent1" xfId="2957" hidden="1" xr:uid="{00000000-0005-0000-0000-000069010000}"/>
    <cellStyle name="60 % - Akzent1" xfId="1316" hidden="1" xr:uid="{00000000-0005-0000-0000-00006A010000}"/>
    <cellStyle name="60 % - Akzent1" xfId="1515" hidden="1" xr:uid="{00000000-0005-0000-0000-00006B010000}"/>
    <cellStyle name="60 % - Akzent1" xfId="2339" hidden="1" xr:uid="{00000000-0005-0000-0000-00006C010000}"/>
    <cellStyle name="60 % - Akzent1" xfId="1292" hidden="1" xr:uid="{00000000-0005-0000-0000-00006D010000}"/>
    <cellStyle name="60 % - Akzent1" xfId="1665" hidden="1" xr:uid="{00000000-0005-0000-0000-00006E010000}"/>
    <cellStyle name="60 % - Akzent1" xfId="2531" hidden="1" xr:uid="{00000000-0005-0000-0000-00006F010000}"/>
    <cellStyle name="60 % - Akzent1" xfId="2086" hidden="1" xr:uid="{00000000-0005-0000-0000-000070010000}"/>
    <cellStyle name="60 % - Akzent1" xfId="2981" hidden="1" xr:uid="{00000000-0005-0000-0000-000071010000}"/>
    <cellStyle name="60 % - Akzent1 2" xfId="781" xr:uid="{00000000-0005-0000-0000-000072010000}"/>
    <cellStyle name="60 % - Akzent1 3" xfId="651" xr:uid="{00000000-0005-0000-0000-000073010000}"/>
    <cellStyle name="60 % - Akzent2" xfId="1295" hidden="1" xr:uid="{00000000-0005-0000-0000-000074010000}"/>
    <cellStyle name="60 % - Akzent2" xfId="1314" hidden="1" xr:uid="{00000000-0005-0000-0000-000075010000}"/>
    <cellStyle name="60 % - Akzent2" xfId="453" hidden="1" xr:uid="{00000000-0005-0000-0000-000076010000}"/>
    <cellStyle name="60 % - Akzent2" xfId="2089" hidden="1" xr:uid="{00000000-0005-0000-0000-000077010000}"/>
    <cellStyle name="60 % - Akzent2" xfId="2108" hidden="1" xr:uid="{00000000-0005-0000-0000-000078010000}"/>
    <cellStyle name="60 % - Akzent2" xfId="1518" hidden="1" xr:uid="{00000000-0005-0000-0000-000079010000}"/>
    <cellStyle name="60 % - Akzent2" xfId="2534" hidden="1" xr:uid="{00000000-0005-0000-0000-00007A010000}"/>
    <cellStyle name="60 % - Akzent2" xfId="2553" hidden="1" xr:uid="{00000000-0005-0000-0000-00007B010000}"/>
    <cellStyle name="60 % - Akzent2" xfId="1426" hidden="1" xr:uid="{00000000-0005-0000-0000-00007C010000}"/>
    <cellStyle name="60 % - Akzent2" xfId="2960" hidden="1" xr:uid="{00000000-0005-0000-0000-00007D010000}"/>
    <cellStyle name="60 % - Akzent2" xfId="2979" hidden="1" xr:uid="{00000000-0005-0000-0000-00007E010000}"/>
    <cellStyle name="60 % - Akzent2" xfId="1560" hidden="1" xr:uid="{00000000-0005-0000-0000-00007F010000}"/>
    <cellStyle name="60 % - Akzent2 2" xfId="782" xr:uid="{00000000-0005-0000-0000-000080010000}"/>
    <cellStyle name="60 % - Akzent2 3" xfId="652" xr:uid="{00000000-0005-0000-0000-000081010000}"/>
    <cellStyle name="60 % - Akzent3" xfId="1298" hidden="1" xr:uid="{00000000-0005-0000-0000-000082010000}"/>
    <cellStyle name="60 % - Akzent3" xfId="1328" hidden="1" xr:uid="{00000000-0005-0000-0000-000083010000}"/>
    <cellStyle name="60 % - Akzent3" xfId="456" hidden="1" xr:uid="{00000000-0005-0000-0000-000084010000}"/>
    <cellStyle name="60 % - Akzent3" xfId="2092" hidden="1" xr:uid="{00000000-0005-0000-0000-000085010000}"/>
    <cellStyle name="60 % - Akzent3" xfId="2122" hidden="1" xr:uid="{00000000-0005-0000-0000-000086010000}"/>
    <cellStyle name="60 % - Akzent3" xfId="1521" hidden="1" xr:uid="{00000000-0005-0000-0000-000087010000}"/>
    <cellStyle name="60 % - Akzent3" xfId="2537" hidden="1" xr:uid="{00000000-0005-0000-0000-000088010000}"/>
    <cellStyle name="60 % - Akzent3" xfId="2567" hidden="1" xr:uid="{00000000-0005-0000-0000-000089010000}"/>
    <cellStyle name="60 % - Akzent3" xfId="1423" hidden="1" xr:uid="{00000000-0005-0000-0000-00008A010000}"/>
    <cellStyle name="60 % - Akzent3" xfId="2963" hidden="1" xr:uid="{00000000-0005-0000-0000-00008B010000}"/>
    <cellStyle name="60 % - Akzent3" xfId="2993" hidden="1" xr:uid="{00000000-0005-0000-0000-00008C010000}"/>
    <cellStyle name="60 % - Akzent3" xfId="2209" hidden="1" xr:uid="{00000000-0005-0000-0000-00008D010000}"/>
    <cellStyle name="60 % - Akzent3 2" xfId="783" xr:uid="{00000000-0005-0000-0000-00008E010000}"/>
    <cellStyle name="60 % - Akzent3 3" xfId="653" xr:uid="{00000000-0005-0000-0000-00008F010000}"/>
    <cellStyle name="60 % - Akzent4" xfId="1301" hidden="1" xr:uid="{00000000-0005-0000-0000-000090010000}"/>
    <cellStyle name="60 % - Akzent4" xfId="1311" hidden="1" xr:uid="{00000000-0005-0000-0000-000091010000}"/>
    <cellStyle name="60 % - Akzent4" xfId="461" hidden="1" xr:uid="{00000000-0005-0000-0000-000092010000}"/>
    <cellStyle name="60 % - Akzent4" xfId="2095" hidden="1" xr:uid="{00000000-0005-0000-0000-000093010000}"/>
    <cellStyle name="60 % - Akzent4" xfId="2105" hidden="1" xr:uid="{00000000-0005-0000-0000-000094010000}"/>
    <cellStyle name="60 % - Akzent4" xfId="1526" hidden="1" xr:uid="{00000000-0005-0000-0000-000095010000}"/>
    <cellStyle name="60 % - Akzent4" xfId="2540" hidden="1" xr:uid="{00000000-0005-0000-0000-000096010000}"/>
    <cellStyle name="60 % - Akzent4" xfId="2550" hidden="1" xr:uid="{00000000-0005-0000-0000-000097010000}"/>
    <cellStyle name="60 % - Akzent4" xfId="1663" hidden="1" xr:uid="{00000000-0005-0000-0000-000098010000}"/>
    <cellStyle name="60 % - Akzent4" xfId="2966" hidden="1" xr:uid="{00000000-0005-0000-0000-000099010000}"/>
    <cellStyle name="60 % - Akzent4" xfId="2976" hidden="1" xr:uid="{00000000-0005-0000-0000-00009A010000}"/>
    <cellStyle name="60 % - Akzent4" xfId="1544" hidden="1" xr:uid="{00000000-0005-0000-0000-00009B010000}"/>
    <cellStyle name="60 % - Akzent4 2" xfId="784" xr:uid="{00000000-0005-0000-0000-00009C010000}"/>
    <cellStyle name="60 % - Akzent4 3" xfId="654" xr:uid="{00000000-0005-0000-0000-00009D010000}"/>
    <cellStyle name="60 % - Akzent5" xfId="1304" hidden="1" xr:uid="{00000000-0005-0000-0000-00009E010000}"/>
    <cellStyle name="60 % - Akzent5" xfId="1322" hidden="1" xr:uid="{00000000-0005-0000-0000-00009F010000}"/>
    <cellStyle name="60 % - Akzent5" xfId="465" hidden="1" xr:uid="{00000000-0005-0000-0000-0000A0010000}"/>
    <cellStyle name="60 % - Akzent5" xfId="2098" hidden="1" xr:uid="{00000000-0005-0000-0000-0000A1010000}"/>
    <cellStyle name="60 % - Akzent5" xfId="2116" hidden="1" xr:uid="{00000000-0005-0000-0000-0000A2010000}"/>
    <cellStyle name="60 % - Akzent5" xfId="1530" hidden="1" xr:uid="{00000000-0005-0000-0000-0000A3010000}"/>
    <cellStyle name="60 % - Akzent5" xfId="2543" hidden="1" xr:uid="{00000000-0005-0000-0000-0000A4010000}"/>
    <cellStyle name="60 % - Akzent5" xfId="2561" hidden="1" xr:uid="{00000000-0005-0000-0000-0000A5010000}"/>
    <cellStyle name="60 % - Akzent5" xfId="1408" hidden="1" xr:uid="{00000000-0005-0000-0000-0000A6010000}"/>
    <cellStyle name="60 % - Akzent5" xfId="2969" hidden="1" xr:uid="{00000000-0005-0000-0000-0000A7010000}"/>
    <cellStyle name="60 % - Akzent5" xfId="2987" hidden="1" xr:uid="{00000000-0005-0000-0000-0000A8010000}"/>
    <cellStyle name="60 % - Akzent5" xfId="2171" hidden="1" xr:uid="{00000000-0005-0000-0000-0000A9010000}"/>
    <cellStyle name="60 % - Akzent5 2" xfId="785" xr:uid="{00000000-0005-0000-0000-0000AA010000}"/>
    <cellStyle name="60 % - Akzent5 3" xfId="655" xr:uid="{00000000-0005-0000-0000-0000AB010000}"/>
    <cellStyle name="60 % - Akzent6" xfId="468" hidden="1" xr:uid="{00000000-0005-0000-0000-0000AC010000}"/>
    <cellStyle name="60 % - Akzent6" xfId="1533" hidden="1" xr:uid="{00000000-0005-0000-0000-0000AD010000}"/>
    <cellStyle name="60 % - Akzent6" xfId="2119" hidden="1" xr:uid="{00000000-0005-0000-0000-0000AE010000}"/>
    <cellStyle name="60 % - Akzent6" xfId="1307" hidden="1" xr:uid="{00000000-0005-0000-0000-0000AF010000}"/>
    <cellStyle name="60 % - Akzent6" xfId="2101" hidden="1" xr:uid="{00000000-0005-0000-0000-0000B0010000}"/>
    <cellStyle name="60 % - Akzent6" xfId="1325" hidden="1" xr:uid="{00000000-0005-0000-0000-0000B1010000}"/>
    <cellStyle name="60 % - Akzent6" xfId="2523" hidden="1" xr:uid="{00000000-0005-0000-0000-0000B2010000}"/>
    <cellStyle name="60 % - Akzent6" xfId="2546" hidden="1" xr:uid="{00000000-0005-0000-0000-0000B3010000}"/>
    <cellStyle name="60 % - Akzent6" xfId="2972" hidden="1" xr:uid="{00000000-0005-0000-0000-0000B4010000}"/>
    <cellStyle name="60 % - Akzent6" xfId="1562" hidden="1" xr:uid="{00000000-0005-0000-0000-0000B5010000}"/>
    <cellStyle name="60 % - Akzent6" xfId="2564" hidden="1" xr:uid="{00000000-0005-0000-0000-0000B6010000}"/>
    <cellStyle name="60 % - Akzent6" xfId="2990" hidden="1" xr:uid="{00000000-0005-0000-0000-0000B7010000}"/>
    <cellStyle name="60 % - Akzent6 2" xfId="786" xr:uid="{00000000-0005-0000-0000-0000B8010000}"/>
    <cellStyle name="60 % - Akzent6 3" xfId="656" xr:uid="{00000000-0005-0000-0000-0000B9010000}"/>
    <cellStyle name="60% - Accent1 2" xfId="158" xr:uid="{00000000-0005-0000-0000-0000BA010000}"/>
    <cellStyle name="60% - Accent1 2 2" xfId="159" xr:uid="{00000000-0005-0000-0000-0000BB010000}"/>
    <cellStyle name="60% - Accent1 2 2 2" xfId="160" xr:uid="{00000000-0005-0000-0000-0000BC010000}"/>
    <cellStyle name="60% - Accent1 2 2 3" xfId="161" xr:uid="{00000000-0005-0000-0000-0000BD010000}"/>
    <cellStyle name="60% - Accent1 2 3" xfId="496" xr:uid="{00000000-0005-0000-0000-0000BE010000}"/>
    <cellStyle name="60% - Accent1 3" xfId="608" xr:uid="{00000000-0005-0000-0000-0000BF010000}"/>
    <cellStyle name="60% - Accent2 2" xfId="162" xr:uid="{00000000-0005-0000-0000-0000C0010000}"/>
    <cellStyle name="60% - Accent2 2 2" xfId="163" xr:uid="{00000000-0005-0000-0000-0000C1010000}"/>
    <cellStyle name="60% - Accent2 2 2 2" xfId="164" xr:uid="{00000000-0005-0000-0000-0000C2010000}"/>
    <cellStyle name="60% - Accent2 2 2 3" xfId="165" xr:uid="{00000000-0005-0000-0000-0000C3010000}"/>
    <cellStyle name="60% - Accent2 2 3" xfId="497" xr:uid="{00000000-0005-0000-0000-0000C4010000}"/>
    <cellStyle name="60% - Accent2 3" xfId="609" xr:uid="{00000000-0005-0000-0000-0000C5010000}"/>
    <cellStyle name="60% - Accent3 2" xfId="166" xr:uid="{00000000-0005-0000-0000-0000C6010000}"/>
    <cellStyle name="60% - Accent3 2 2" xfId="167" xr:uid="{00000000-0005-0000-0000-0000C7010000}"/>
    <cellStyle name="60% - Accent3 2 2 2" xfId="168" xr:uid="{00000000-0005-0000-0000-0000C8010000}"/>
    <cellStyle name="60% - Accent3 2 2 3" xfId="169" xr:uid="{00000000-0005-0000-0000-0000C9010000}"/>
    <cellStyle name="60% - Accent3 2 3" xfId="498" xr:uid="{00000000-0005-0000-0000-0000CA010000}"/>
    <cellStyle name="60% - Accent3 3" xfId="610" xr:uid="{00000000-0005-0000-0000-0000CB010000}"/>
    <cellStyle name="60% - Accent4 2" xfId="170" xr:uid="{00000000-0005-0000-0000-0000CC010000}"/>
    <cellStyle name="60% - Accent4 2 2" xfId="171" xr:uid="{00000000-0005-0000-0000-0000CD010000}"/>
    <cellStyle name="60% - Accent4 2 2 2" xfId="172" xr:uid="{00000000-0005-0000-0000-0000CE010000}"/>
    <cellStyle name="60% - Accent4 2 2 3" xfId="173" xr:uid="{00000000-0005-0000-0000-0000CF010000}"/>
    <cellStyle name="60% - Accent4 2 3" xfId="499" xr:uid="{00000000-0005-0000-0000-0000D0010000}"/>
    <cellStyle name="60% - Accent4 3" xfId="611" xr:uid="{00000000-0005-0000-0000-0000D1010000}"/>
    <cellStyle name="60% - Accent5 2" xfId="174" xr:uid="{00000000-0005-0000-0000-0000D2010000}"/>
    <cellStyle name="60% - Accent5 2 2" xfId="175" xr:uid="{00000000-0005-0000-0000-0000D3010000}"/>
    <cellStyle name="60% - Accent5 2 2 2" xfId="176" xr:uid="{00000000-0005-0000-0000-0000D4010000}"/>
    <cellStyle name="60% - Accent5 2 2 3" xfId="177" xr:uid="{00000000-0005-0000-0000-0000D5010000}"/>
    <cellStyle name="60% - Accent5 2 3" xfId="500" xr:uid="{00000000-0005-0000-0000-0000D6010000}"/>
    <cellStyle name="60% - Accent5 3" xfId="612" xr:uid="{00000000-0005-0000-0000-0000D7010000}"/>
    <cellStyle name="60% - Accent6 2" xfId="178" xr:uid="{00000000-0005-0000-0000-0000D8010000}"/>
    <cellStyle name="60% - Accent6 2 2" xfId="179" xr:uid="{00000000-0005-0000-0000-0000D9010000}"/>
    <cellStyle name="60% - Accent6 2 2 2" xfId="180" xr:uid="{00000000-0005-0000-0000-0000DA010000}"/>
    <cellStyle name="60% - Accent6 2 2 3" xfId="181" xr:uid="{00000000-0005-0000-0000-0000DB010000}"/>
    <cellStyle name="60% - Accent6 2 3" xfId="501" xr:uid="{00000000-0005-0000-0000-0000DC010000}"/>
    <cellStyle name="60% - Accent6 3" xfId="613" xr:uid="{00000000-0005-0000-0000-0000DD010000}"/>
    <cellStyle name="60% - Akzent1" xfId="45" xr:uid="{00000000-0005-0000-0000-0000DE010000}"/>
    <cellStyle name="60% - Akzent2" xfId="46" xr:uid="{00000000-0005-0000-0000-0000DF010000}"/>
    <cellStyle name="60% - Akzent3" xfId="47" xr:uid="{00000000-0005-0000-0000-0000E0010000}"/>
    <cellStyle name="60% - Akzent4" xfId="48" xr:uid="{00000000-0005-0000-0000-0000E1010000}"/>
    <cellStyle name="60% - Akzent5" xfId="49" xr:uid="{00000000-0005-0000-0000-0000E2010000}"/>
    <cellStyle name="60% - Akzent6" xfId="50" xr:uid="{00000000-0005-0000-0000-0000E3010000}"/>
    <cellStyle name="60% - Colore 1 2" xfId="51" xr:uid="{00000000-0005-0000-0000-0000E4010000}"/>
    <cellStyle name="60% - Colore 2 2" xfId="52" xr:uid="{00000000-0005-0000-0000-0000E5010000}"/>
    <cellStyle name="60% - Colore 3 2" xfId="53" xr:uid="{00000000-0005-0000-0000-0000E6010000}"/>
    <cellStyle name="60% - Colore 4 2" xfId="54" xr:uid="{00000000-0005-0000-0000-0000E7010000}"/>
    <cellStyle name="60% - Colore 5 2" xfId="55" xr:uid="{00000000-0005-0000-0000-0000E8010000}"/>
    <cellStyle name="60% - Colore 6 2" xfId="56" xr:uid="{00000000-0005-0000-0000-0000E9010000}"/>
    <cellStyle name="Accent1 2" xfId="182" xr:uid="{00000000-0005-0000-0000-0000EA010000}"/>
    <cellStyle name="Accent1 2 2" xfId="183" xr:uid="{00000000-0005-0000-0000-0000EB010000}"/>
    <cellStyle name="Accent1 2 2 2" xfId="184" xr:uid="{00000000-0005-0000-0000-0000EC010000}"/>
    <cellStyle name="Accent1 2 2 3" xfId="185" xr:uid="{00000000-0005-0000-0000-0000ED010000}"/>
    <cellStyle name="Accent1 2 3" xfId="502" xr:uid="{00000000-0005-0000-0000-0000EE010000}"/>
    <cellStyle name="Accent1 3" xfId="614" xr:uid="{00000000-0005-0000-0000-0000EF010000}"/>
    <cellStyle name="Accent1 4" xfId="747" xr:uid="{00000000-0005-0000-0000-0000F0010000}"/>
    <cellStyle name="Accent2 2" xfId="186" xr:uid="{00000000-0005-0000-0000-0000F1010000}"/>
    <cellStyle name="Accent2 2 2" xfId="187" xr:uid="{00000000-0005-0000-0000-0000F2010000}"/>
    <cellStyle name="Accent2 2 2 2" xfId="188" xr:uid="{00000000-0005-0000-0000-0000F3010000}"/>
    <cellStyle name="Accent2 2 2 3" xfId="189" xr:uid="{00000000-0005-0000-0000-0000F4010000}"/>
    <cellStyle name="Accent2 2 3" xfId="503" xr:uid="{00000000-0005-0000-0000-0000F5010000}"/>
    <cellStyle name="Accent2 3" xfId="615" xr:uid="{00000000-0005-0000-0000-0000F6010000}"/>
    <cellStyle name="Accent2 4" xfId="748" xr:uid="{00000000-0005-0000-0000-0000F7010000}"/>
    <cellStyle name="Accent3 2" xfId="190" xr:uid="{00000000-0005-0000-0000-0000F8010000}"/>
    <cellStyle name="Accent3 2 2" xfId="191" xr:uid="{00000000-0005-0000-0000-0000F9010000}"/>
    <cellStyle name="Accent3 2 2 2" xfId="192" xr:uid="{00000000-0005-0000-0000-0000FA010000}"/>
    <cellStyle name="Accent3 2 2 3" xfId="193" xr:uid="{00000000-0005-0000-0000-0000FB010000}"/>
    <cellStyle name="Accent3 2 3" xfId="504" xr:uid="{00000000-0005-0000-0000-0000FC010000}"/>
    <cellStyle name="Accent3 3" xfId="616" xr:uid="{00000000-0005-0000-0000-0000FD010000}"/>
    <cellStyle name="Accent3 4" xfId="749" xr:uid="{00000000-0005-0000-0000-0000FE010000}"/>
    <cellStyle name="Accent4 2" xfId="194" xr:uid="{00000000-0005-0000-0000-0000FF010000}"/>
    <cellStyle name="Accent4 2 2" xfId="195" xr:uid="{00000000-0005-0000-0000-000000020000}"/>
    <cellStyle name="Accent4 2 2 2" xfId="196" xr:uid="{00000000-0005-0000-0000-000001020000}"/>
    <cellStyle name="Accent4 2 2 3" xfId="197" xr:uid="{00000000-0005-0000-0000-000002020000}"/>
    <cellStyle name="Accent4 2 3" xfId="505" xr:uid="{00000000-0005-0000-0000-000003020000}"/>
    <cellStyle name="Accent4 3" xfId="617" xr:uid="{00000000-0005-0000-0000-000004020000}"/>
    <cellStyle name="Accent4 4" xfId="750" xr:uid="{00000000-0005-0000-0000-000005020000}"/>
    <cellStyle name="Accent5 2" xfId="198" xr:uid="{00000000-0005-0000-0000-000006020000}"/>
    <cellStyle name="Accent5 2 2" xfId="199" xr:uid="{00000000-0005-0000-0000-000007020000}"/>
    <cellStyle name="Accent5 2 2 2" xfId="200" xr:uid="{00000000-0005-0000-0000-000008020000}"/>
    <cellStyle name="Accent5 2 2 3" xfId="201" xr:uid="{00000000-0005-0000-0000-000009020000}"/>
    <cellStyle name="Accent5 2 3" xfId="506" xr:uid="{00000000-0005-0000-0000-00000A020000}"/>
    <cellStyle name="Accent5 3" xfId="618" xr:uid="{00000000-0005-0000-0000-00000B020000}"/>
    <cellStyle name="Accent5 4" xfId="751" xr:uid="{00000000-0005-0000-0000-00000C020000}"/>
    <cellStyle name="Accent6 2" xfId="202" xr:uid="{00000000-0005-0000-0000-00000D020000}"/>
    <cellStyle name="Accent6 2 2" xfId="203" xr:uid="{00000000-0005-0000-0000-00000E020000}"/>
    <cellStyle name="Accent6 2 2 2" xfId="204" xr:uid="{00000000-0005-0000-0000-00000F020000}"/>
    <cellStyle name="Accent6 2 2 3" xfId="205" xr:uid="{00000000-0005-0000-0000-000010020000}"/>
    <cellStyle name="Accent6 2 3" xfId="507" xr:uid="{00000000-0005-0000-0000-000011020000}"/>
    <cellStyle name="Accent6 3" xfId="619" xr:uid="{00000000-0005-0000-0000-000012020000}"/>
    <cellStyle name="Accent6 4" xfId="752" xr:uid="{00000000-0005-0000-0000-000013020000}"/>
    <cellStyle name="AggblueBoldCels" xfId="508" xr:uid="{00000000-0005-0000-0000-000014020000}"/>
    <cellStyle name="AggblueBoldCels 2" xfId="509" xr:uid="{00000000-0005-0000-0000-000015020000}"/>
    <cellStyle name="AggblueCels" xfId="432" xr:uid="{00000000-0005-0000-0000-000016020000}"/>
    <cellStyle name="AggblueCels 2" xfId="510" xr:uid="{00000000-0005-0000-0000-000017020000}"/>
    <cellStyle name="AggblueCels_1x" xfId="206" xr:uid="{00000000-0005-0000-0000-000018020000}"/>
    <cellStyle name="AggBoldCells" xfId="410" xr:uid="{00000000-0005-0000-0000-000019020000}"/>
    <cellStyle name="AggBoldCells 2" xfId="511" xr:uid="{00000000-0005-0000-0000-00001A020000}"/>
    <cellStyle name="AggBoldCells 3" xfId="587" xr:uid="{00000000-0005-0000-0000-00001B020000}"/>
    <cellStyle name="AggBoldCells 4" xfId="741" xr:uid="{00000000-0005-0000-0000-00001C020000}"/>
    <cellStyle name="AggCels" xfId="412" xr:uid="{00000000-0005-0000-0000-00001D020000}"/>
    <cellStyle name="AggCels 2" xfId="512" xr:uid="{00000000-0005-0000-0000-00001E020000}"/>
    <cellStyle name="AggCels 3" xfId="588" xr:uid="{00000000-0005-0000-0000-00001F020000}"/>
    <cellStyle name="AggCels 4" xfId="742" xr:uid="{00000000-0005-0000-0000-000020020000}"/>
    <cellStyle name="AggCels_T(2)" xfId="411" xr:uid="{00000000-0005-0000-0000-000021020000}"/>
    <cellStyle name="AggGreen" xfId="425" xr:uid="{00000000-0005-0000-0000-000022020000}"/>
    <cellStyle name="AggGreen 2" xfId="513" xr:uid="{00000000-0005-0000-0000-000023020000}"/>
    <cellStyle name="AggGreen 2 2" xfId="799" xr:uid="{00000000-0005-0000-0000-000024020000}"/>
    <cellStyle name="AggGreen 2 2 2" xfId="973" xr:uid="{00000000-0005-0000-0000-000025020000}"/>
    <cellStyle name="AggGreen 2 2 2 2" xfId="1188" xr:uid="{00000000-0005-0000-0000-000026020000}"/>
    <cellStyle name="AggGreen 2 2 2 2 2" xfId="1989" xr:uid="{00000000-0005-0000-0000-000027020000}"/>
    <cellStyle name="AggGreen 2 2 2 2 3" xfId="2431" xr:uid="{00000000-0005-0000-0000-000028020000}"/>
    <cellStyle name="AggGreen 2 2 2 2 4" xfId="2854" xr:uid="{00000000-0005-0000-0000-000029020000}"/>
    <cellStyle name="AggGreen 2 2 2 3" xfId="1788" xr:uid="{00000000-0005-0000-0000-00002A020000}"/>
    <cellStyle name="AggGreen 2 2 2 4" xfId="2228" xr:uid="{00000000-0005-0000-0000-00002B020000}"/>
    <cellStyle name="AggGreen 2 2 2 5" xfId="2640" xr:uid="{00000000-0005-0000-0000-00002C020000}"/>
    <cellStyle name="AggGreen 2 2 3" xfId="1103" xr:uid="{00000000-0005-0000-0000-00002D020000}"/>
    <cellStyle name="AggGreen 2 2 3 2" xfId="1907" xr:uid="{00000000-0005-0000-0000-00002E020000}"/>
    <cellStyle name="AggGreen 2 2 3 3" xfId="2348" xr:uid="{00000000-0005-0000-0000-00002F020000}"/>
    <cellStyle name="AggGreen 2 2 3 4" xfId="2769" xr:uid="{00000000-0005-0000-0000-000030020000}"/>
    <cellStyle name="AggGreen 2 2 4" xfId="1672" xr:uid="{00000000-0005-0000-0000-000031020000}"/>
    <cellStyle name="AggGreen 2 2 5" xfId="1718" xr:uid="{00000000-0005-0000-0000-000032020000}"/>
    <cellStyle name="AggGreen 2 3" xfId="658" xr:uid="{00000000-0005-0000-0000-000033020000}"/>
    <cellStyle name="AggGreen 2 3 2" xfId="993" xr:uid="{00000000-0005-0000-0000-000034020000}"/>
    <cellStyle name="AggGreen 2 3 2 2" xfId="1208" xr:uid="{00000000-0005-0000-0000-000035020000}"/>
    <cellStyle name="AggGreen 2 3 2 2 2" xfId="2009" xr:uid="{00000000-0005-0000-0000-000036020000}"/>
    <cellStyle name="AggGreen 2 3 2 2 3" xfId="2451" xr:uid="{00000000-0005-0000-0000-000037020000}"/>
    <cellStyle name="AggGreen 2 3 2 2 4" xfId="2874" xr:uid="{00000000-0005-0000-0000-000038020000}"/>
    <cellStyle name="AggGreen 2 3 2 3" xfId="1808" xr:uid="{00000000-0005-0000-0000-000039020000}"/>
    <cellStyle name="AggGreen 2 3 2 4" xfId="2248" xr:uid="{00000000-0005-0000-0000-00003A020000}"/>
    <cellStyle name="AggGreen 2 3 2 5" xfId="2660" xr:uid="{00000000-0005-0000-0000-00003B020000}"/>
    <cellStyle name="AggGreen 2 3 3" xfId="1062" xr:uid="{00000000-0005-0000-0000-00003C020000}"/>
    <cellStyle name="AggGreen 2 3 3 2" xfId="1277" xr:uid="{00000000-0005-0000-0000-00003D020000}"/>
    <cellStyle name="AggGreen 2 3 3 2 2" xfId="2073" xr:uid="{00000000-0005-0000-0000-00003E020000}"/>
    <cellStyle name="AggGreen 2 3 3 2 3" xfId="2519" xr:uid="{00000000-0005-0000-0000-00003F020000}"/>
    <cellStyle name="AggGreen 2 3 3 2 4" xfId="2943" xr:uid="{00000000-0005-0000-0000-000040020000}"/>
    <cellStyle name="AggGreen 2 3 3 3" xfId="1873" xr:uid="{00000000-0005-0000-0000-000041020000}"/>
    <cellStyle name="AggGreen 2 3 3 4" xfId="2315" xr:uid="{00000000-0005-0000-0000-000042020000}"/>
    <cellStyle name="AggGreen 2 3 3 5" xfId="2729" xr:uid="{00000000-0005-0000-0000-000043020000}"/>
    <cellStyle name="AggGreen 2 3 4" xfId="1058" xr:uid="{00000000-0005-0000-0000-000044020000}"/>
    <cellStyle name="AggGreen 2 3 4 2" xfId="1273" xr:uid="{00000000-0005-0000-0000-000045020000}"/>
    <cellStyle name="AggGreen 2 3 4 2 2" xfId="2069" xr:uid="{00000000-0005-0000-0000-000046020000}"/>
    <cellStyle name="AggGreen 2 3 4 2 3" xfId="2515" xr:uid="{00000000-0005-0000-0000-000047020000}"/>
    <cellStyle name="AggGreen 2 3 4 2 4" xfId="2939" xr:uid="{00000000-0005-0000-0000-000048020000}"/>
    <cellStyle name="AggGreen 2 3 4 3" xfId="1869" xr:uid="{00000000-0005-0000-0000-000049020000}"/>
    <cellStyle name="AggGreen 2 3 4 4" xfId="2311" xr:uid="{00000000-0005-0000-0000-00004A020000}"/>
    <cellStyle name="AggGreen 2 3 4 5" xfId="2725" xr:uid="{00000000-0005-0000-0000-00004B020000}"/>
    <cellStyle name="AggGreen 2 3 5" xfId="1611" xr:uid="{00000000-0005-0000-0000-00004C020000}"/>
    <cellStyle name="AggGreen 2 3 6" xfId="1349" xr:uid="{00000000-0005-0000-0000-00004D020000}"/>
    <cellStyle name="AggGreen 2 3 7" xfId="1403" xr:uid="{00000000-0005-0000-0000-00004E020000}"/>
    <cellStyle name="AggGreen 2 4" xfId="1554" xr:uid="{00000000-0005-0000-0000-00004F020000}"/>
    <cellStyle name="AggGreen 2 5" xfId="2078" xr:uid="{00000000-0005-0000-0000-000050020000}"/>
    <cellStyle name="AggGreen 3" xfId="798" xr:uid="{00000000-0005-0000-0000-000051020000}"/>
    <cellStyle name="AggGreen 3 2" xfId="922" xr:uid="{00000000-0005-0000-0000-000052020000}"/>
    <cellStyle name="AggGreen 3 2 2" xfId="1137" xr:uid="{00000000-0005-0000-0000-000053020000}"/>
    <cellStyle name="AggGreen 3 2 2 2" xfId="1941" xr:uid="{00000000-0005-0000-0000-000054020000}"/>
    <cellStyle name="AggGreen 3 2 2 3" xfId="2382" xr:uid="{00000000-0005-0000-0000-000055020000}"/>
    <cellStyle name="AggGreen 3 2 2 4" xfId="2803" xr:uid="{00000000-0005-0000-0000-000056020000}"/>
    <cellStyle name="AggGreen 3 2 3" xfId="1741" xr:uid="{00000000-0005-0000-0000-000057020000}"/>
    <cellStyle name="AggGreen 3 2 4" xfId="2179" xr:uid="{00000000-0005-0000-0000-000058020000}"/>
    <cellStyle name="AggGreen 3 2 5" xfId="2589" xr:uid="{00000000-0005-0000-0000-000059020000}"/>
    <cellStyle name="AggGreen 3 3" xfId="1102" xr:uid="{00000000-0005-0000-0000-00005A020000}"/>
    <cellStyle name="AggGreen 3 3 2" xfId="1906" xr:uid="{00000000-0005-0000-0000-00005B020000}"/>
    <cellStyle name="AggGreen 3 3 3" xfId="2347" xr:uid="{00000000-0005-0000-0000-00005C020000}"/>
    <cellStyle name="AggGreen 3 3 4" xfId="2768" xr:uid="{00000000-0005-0000-0000-00005D020000}"/>
    <cellStyle name="AggGreen 3 4" xfId="1671" xr:uid="{00000000-0005-0000-0000-00005E020000}"/>
    <cellStyle name="AggGreen 3 5" xfId="1651" xr:uid="{00000000-0005-0000-0000-00005F020000}"/>
    <cellStyle name="AggGreen 4" xfId="657" xr:uid="{00000000-0005-0000-0000-000060020000}"/>
    <cellStyle name="AggGreen 4 2" xfId="992" xr:uid="{00000000-0005-0000-0000-000061020000}"/>
    <cellStyle name="AggGreen 4 2 2" xfId="1207" xr:uid="{00000000-0005-0000-0000-000062020000}"/>
    <cellStyle name="AggGreen 4 2 2 2" xfId="2008" xr:uid="{00000000-0005-0000-0000-000063020000}"/>
    <cellStyle name="AggGreen 4 2 2 3" xfId="2450" xr:uid="{00000000-0005-0000-0000-000064020000}"/>
    <cellStyle name="AggGreen 4 2 2 4" xfId="2873" xr:uid="{00000000-0005-0000-0000-000065020000}"/>
    <cellStyle name="AggGreen 4 2 3" xfId="1807" xr:uid="{00000000-0005-0000-0000-000066020000}"/>
    <cellStyle name="AggGreen 4 2 4" xfId="2247" xr:uid="{00000000-0005-0000-0000-000067020000}"/>
    <cellStyle name="AggGreen 4 2 5" xfId="2659" xr:uid="{00000000-0005-0000-0000-000068020000}"/>
    <cellStyle name="AggGreen 4 3" xfId="907" xr:uid="{00000000-0005-0000-0000-000069020000}"/>
    <cellStyle name="AggGreen 4 3 2" xfId="1122" xr:uid="{00000000-0005-0000-0000-00006A020000}"/>
    <cellStyle name="AggGreen 4 3 2 2" xfId="1926" xr:uid="{00000000-0005-0000-0000-00006B020000}"/>
    <cellStyle name="AggGreen 4 3 2 3" xfId="2367" xr:uid="{00000000-0005-0000-0000-00006C020000}"/>
    <cellStyle name="AggGreen 4 3 2 4" xfId="2788" xr:uid="{00000000-0005-0000-0000-00006D020000}"/>
    <cellStyle name="AggGreen 4 3 3" xfId="1726" xr:uid="{00000000-0005-0000-0000-00006E020000}"/>
    <cellStyle name="AggGreen 4 3 4" xfId="2164" xr:uid="{00000000-0005-0000-0000-00006F020000}"/>
    <cellStyle name="AggGreen 4 3 5" xfId="2574" xr:uid="{00000000-0005-0000-0000-000070020000}"/>
    <cellStyle name="AggGreen 4 4" xfId="1025" xr:uid="{00000000-0005-0000-0000-000071020000}"/>
    <cellStyle name="AggGreen 4 4 2" xfId="1240" xr:uid="{00000000-0005-0000-0000-000072020000}"/>
    <cellStyle name="AggGreen 4 4 2 2" xfId="2039" xr:uid="{00000000-0005-0000-0000-000073020000}"/>
    <cellStyle name="AggGreen 4 4 2 3" xfId="2482" xr:uid="{00000000-0005-0000-0000-000074020000}"/>
    <cellStyle name="AggGreen 4 4 2 4" xfId="2906" xr:uid="{00000000-0005-0000-0000-000075020000}"/>
    <cellStyle name="AggGreen 4 4 3" xfId="1838" xr:uid="{00000000-0005-0000-0000-000076020000}"/>
    <cellStyle name="AggGreen 4 4 4" xfId="2279" xr:uid="{00000000-0005-0000-0000-000077020000}"/>
    <cellStyle name="AggGreen 4 4 5" xfId="2692" xr:uid="{00000000-0005-0000-0000-000078020000}"/>
    <cellStyle name="AggGreen 4 5" xfId="1610" xr:uid="{00000000-0005-0000-0000-000079020000}"/>
    <cellStyle name="AggGreen 4 6" xfId="1370" xr:uid="{00000000-0005-0000-0000-00007A020000}"/>
    <cellStyle name="AggGreen 4 7" xfId="1392" xr:uid="{00000000-0005-0000-0000-00007B020000}"/>
    <cellStyle name="AggGreen 5" xfId="444" xr:uid="{00000000-0005-0000-0000-00007C020000}"/>
    <cellStyle name="AggGreen 5 2" xfId="1509" xr:uid="{00000000-0005-0000-0000-00007D020000}"/>
    <cellStyle name="AggGreen 5 3" xfId="1722" xr:uid="{00000000-0005-0000-0000-00007E020000}"/>
    <cellStyle name="AggGreen 6" xfId="1501" xr:uid="{00000000-0005-0000-0000-00007F020000}"/>
    <cellStyle name="AggGreen 7" xfId="1591" xr:uid="{00000000-0005-0000-0000-000080020000}"/>
    <cellStyle name="AggGreen_Bbdr" xfId="599" xr:uid="{00000000-0005-0000-0000-000081020000}"/>
    <cellStyle name="AggGreen12" xfId="424" xr:uid="{00000000-0005-0000-0000-000082020000}"/>
    <cellStyle name="AggGreen12 2" xfId="514" xr:uid="{00000000-0005-0000-0000-000083020000}"/>
    <cellStyle name="AggGreen12 2 2" xfId="801" xr:uid="{00000000-0005-0000-0000-000084020000}"/>
    <cellStyle name="AggGreen12 2 2 2" xfId="991" xr:uid="{00000000-0005-0000-0000-000085020000}"/>
    <cellStyle name="AggGreen12 2 2 2 2" xfId="1206" xr:uid="{00000000-0005-0000-0000-000086020000}"/>
    <cellStyle name="AggGreen12 2 2 2 2 2" xfId="2007" xr:uid="{00000000-0005-0000-0000-000087020000}"/>
    <cellStyle name="AggGreen12 2 2 2 2 3" xfId="2449" xr:uid="{00000000-0005-0000-0000-000088020000}"/>
    <cellStyle name="AggGreen12 2 2 2 2 4" xfId="2872" xr:uid="{00000000-0005-0000-0000-000089020000}"/>
    <cellStyle name="AggGreen12 2 2 2 3" xfId="1806" xr:uid="{00000000-0005-0000-0000-00008A020000}"/>
    <cellStyle name="AggGreen12 2 2 2 4" xfId="2246" xr:uid="{00000000-0005-0000-0000-00008B020000}"/>
    <cellStyle name="AggGreen12 2 2 2 5" xfId="2658" xr:uid="{00000000-0005-0000-0000-00008C020000}"/>
    <cellStyle name="AggGreen12 2 2 3" xfId="1105" xr:uid="{00000000-0005-0000-0000-00008D020000}"/>
    <cellStyle name="AggGreen12 2 2 3 2" xfId="1909" xr:uid="{00000000-0005-0000-0000-00008E020000}"/>
    <cellStyle name="AggGreen12 2 2 3 3" xfId="2350" xr:uid="{00000000-0005-0000-0000-00008F020000}"/>
    <cellStyle name="AggGreen12 2 2 3 4" xfId="2771" xr:uid="{00000000-0005-0000-0000-000090020000}"/>
    <cellStyle name="AggGreen12 2 2 4" xfId="1674" xr:uid="{00000000-0005-0000-0000-000091020000}"/>
    <cellStyle name="AggGreen12 2 2 5" xfId="1650" xr:uid="{00000000-0005-0000-0000-000092020000}"/>
    <cellStyle name="AggGreen12 2 3" xfId="660" xr:uid="{00000000-0005-0000-0000-000093020000}"/>
    <cellStyle name="AggGreen12 2 3 2" xfId="995" xr:uid="{00000000-0005-0000-0000-000094020000}"/>
    <cellStyle name="AggGreen12 2 3 2 2" xfId="1210" xr:uid="{00000000-0005-0000-0000-000095020000}"/>
    <cellStyle name="AggGreen12 2 3 2 2 2" xfId="2011" xr:uid="{00000000-0005-0000-0000-000096020000}"/>
    <cellStyle name="AggGreen12 2 3 2 2 3" xfId="2453" xr:uid="{00000000-0005-0000-0000-000097020000}"/>
    <cellStyle name="AggGreen12 2 3 2 2 4" xfId="2876" xr:uid="{00000000-0005-0000-0000-000098020000}"/>
    <cellStyle name="AggGreen12 2 3 2 3" xfId="1810" xr:uid="{00000000-0005-0000-0000-000099020000}"/>
    <cellStyle name="AggGreen12 2 3 2 4" xfId="2250" xr:uid="{00000000-0005-0000-0000-00009A020000}"/>
    <cellStyle name="AggGreen12 2 3 2 5" xfId="2662" xr:uid="{00000000-0005-0000-0000-00009B020000}"/>
    <cellStyle name="AggGreen12 2 3 3" xfId="944" xr:uid="{00000000-0005-0000-0000-00009C020000}"/>
    <cellStyle name="AggGreen12 2 3 3 2" xfId="1159" xr:uid="{00000000-0005-0000-0000-00009D020000}"/>
    <cellStyle name="AggGreen12 2 3 3 2 2" xfId="1962" xr:uid="{00000000-0005-0000-0000-00009E020000}"/>
    <cellStyle name="AggGreen12 2 3 3 2 3" xfId="2403" xr:uid="{00000000-0005-0000-0000-00009F020000}"/>
    <cellStyle name="AggGreen12 2 3 3 2 4" xfId="2825" xr:uid="{00000000-0005-0000-0000-0000A0020000}"/>
    <cellStyle name="AggGreen12 2 3 3 3" xfId="1762" xr:uid="{00000000-0005-0000-0000-0000A1020000}"/>
    <cellStyle name="AggGreen12 2 3 3 4" xfId="2200" xr:uid="{00000000-0005-0000-0000-0000A2020000}"/>
    <cellStyle name="AggGreen12 2 3 3 5" xfId="2611" xr:uid="{00000000-0005-0000-0000-0000A3020000}"/>
    <cellStyle name="AggGreen12 2 3 4" xfId="1024" xr:uid="{00000000-0005-0000-0000-0000A4020000}"/>
    <cellStyle name="AggGreen12 2 3 4 2" xfId="1239" xr:uid="{00000000-0005-0000-0000-0000A5020000}"/>
    <cellStyle name="AggGreen12 2 3 4 2 2" xfId="2038" xr:uid="{00000000-0005-0000-0000-0000A6020000}"/>
    <cellStyle name="AggGreen12 2 3 4 2 3" xfId="2481" xr:uid="{00000000-0005-0000-0000-0000A7020000}"/>
    <cellStyle name="AggGreen12 2 3 4 2 4" xfId="2905" xr:uid="{00000000-0005-0000-0000-0000A8020000}"/>
    <cellStyle name="AggGreen12 2 3 4 3" xfId="1837" xr:uid="{00000000-0005-0000-0000-0000A9020000}"/>
    <cellStyle name="AggGreen12 2 3 4 4" xfId="2278" xr:uid="{00000000-0005-0000-0000-0000AA020000}"/>
    <cellStyle name="AggGreen12 2 3 4 5" xfId="2691" xr:uid="{00000000-0005-0000-0000-0000AB020000}"/>
    <cellStyle name="AggGreen12 2 3 5" xfId="1613" xr:uid="{00000000-0005-0000-0000-0000AC020000}"/>
    <cellStyle name="AggGreen12 2 3 6" xfId="1347" xr:uid="{00000000-0005-0000-0000-0000AD020000}"/>
    <cellStyle name="AggGreen12 2 3 7" xfId="1706" xr:uid="{00000000-0005-0000-0000-0000AE020000}"/>
    <cellStyle name="AggGreen12 2 4" xfId="1555" xr:uid="{00000000-0005-0000-0000-0000AF020000}"/>
    <cellStyle name="AggGreen12 2 5" xfId="1687" xr:uid="{00000000-0005-0000-0000-0000B0020000}"/>
    <cellStyle name="AggGreen12 3" xfId="800" xr:uid="{00000000-0005-0000-0000-0000B1020000}"/>
    <cellStyle name="AggGreen12 3 2" xfId="921" xr:uid="{00000000-0005-0000-0000-0000B2020000}"/>
    <cellStyle name="AggGreen12 3 2 2" xfId="1136" xr:uid="{00000000-0005-0000-0000-0000B3020000}"/>
    <cellStyle name="AggGreen12 3 2 2 2" xfId="1940" xr:uid="{00000000-0005-0000-0000-0000B4020000}"/>
    <cellStyle name="AggGreen12 3 2 2 3" xfId="2381" xr:uid="{00000000-0005-0000-0000-0000B5020000}"/>
    <cellStyle name="AggGreen12 3 2 2 4" xfId="2802" xr:uid="{00000000-0005-0000-0000-0000B6020000}"/>
    <cellStyle name="AggGreen12 3 2 3" xfId="1740" xr:uid="{00000000-0005-0000-0000-0000B7020000}"/>
    <cellStyle name="AggGreen12 3 2 4" xfId="2178" xr:uid="{00000000-0005-0000-0000-0000B8020000}"/>
    <cellStyle name="AggGreen12 3 2 5" xfId="2588" xr:uid="{00000000-0005-0000-0000-0000B9020000}"/>
    <cellStyle name="AggGreen12 3 3" xfId="1104" xr:uid="{00000000-0005-0000-0000-0000BA020000}"/>
    <cellStyle name="AggGreen12 3 3 2" xfId="1908" xr:uid="{00000000-0005-0000-0000-0000BB020000}"/>
    <cellStyle name="AggGreen12 3 3 3" xfId="2349" xr:uid="{00000000-0005-0000-0000-0000BC020000}"/>
    <cellStyle name="AggGreen12 3 3 4" xfId="2770" xr:uid="{00000000-0005-0000-0000-0000BD020000}"/>
    <cellStyle name="AggGreen12 3 4" xfId="1673" xr:uid="{00000000-0005-0000-0000-0000BE020000}"/>
    <cellStyle name="AggGreen12 3 5" xfId="1717" xr:uid="{00000000-0005-0000-0000-0000BF020000}"/>
    <cellStyle name="AggGreen12 4" xfId="659" xr:uid="{00000000-0005-0000-0000-0000C0020000}"/>
    <cellStyle name="AggGreen12 4 2" xfId="994" xr:uid="{00000000-0005-0000-0000-0000C1020000}"/>
    <cellStyle name="AggGreen12 4 2 2" xfId="1209" xr:uid="{00000000-0005-0000-0000-0000C2020000}"/>
    <cellStyle name="AggGreen12 4 2 2 2" xfId="2010" xr:uid="{00000000-0005-0000-0000-0000C3020000}"/>
    <cellStyle name="AggGreen12 4 2 2 3" xfId="2452" xr:uid="{00000000-0005-0000-0000-0000C4020000}"/>
    <cellStyle name="AggGreen12 4 2 2 4" xfId="2875" xr:uid="{00000000-0005-0000-0000-0000C5020000}"/>
    <cellStyle name="AggGreen12 4 2 3" xfId="1809" xr:uid="{00000000-0005-0000-0000-0000C6020000}"/>
    <cellStyle name="AggGreen12 4 2 4" xfId="2249" xr:uid="{00000000-0005-0000-0000-0000C7020000}"/>
    <cellStyle name="AggGreen12 4 2 5" xfId="2661" xr:uid="{00000000-0005-0000-0000-0000C8020000}"/>
    <cellStyle name="AggGreen12 4 3" xfId="1046" xr:uid="{00000000-0005-0000-0000-0000C9020000}"/>
    <cellStyle name="AggGreen12 4 3 2" xfId="1261" xr:uid="{00000000-0005-0000-0000-0000CA020000}"/>
    <cellStyle name="AggGreen12 4 3 2 2" xfId="2059" xr:uid="{00000000-0005-0000-0000-0000CB020000}"/>
    <cellStyle name="AggGreen12 4 3 2 3" xfId="2503" xr:uid="{00000000-0005-0000-0000-0000CC020000}"/>
    <cellStyle name="AggGreen12 4 3 2 4" xfId="2927" xr:uid="{00000000-0005-0000-0000-0000CD020000}"/>
    <cellStyle name="AggGreen12 4 3 3" xfId="1858" xr:uid="{00000000-0005-0000-0000-0000CE020000}"/>
    <cellStyle name="AggGreen12 4 3 4" xfId="2300" xr:uid="{00000000-0005-0000-0000-0000CF020000}"/>
    <cellStyle name="AggGreen12 4 3 5" xfId="2713" xr:uid="{00000000-0005-0000-0000-0000D0020000}"/>
    <cellStyle name="AggGreen12 4 4" xfId="1057" xr:uid="{00000000-0005-0000-0000-0000D1020000}"/>
    <cellStyle name="AggGreen12 4 4 2" xfId="1272" xr:uid="{00000000-0005-0000-0000-0000D2020000}"/>
    <cellStyle name="AggGreen12 4 4 2 2" xfId="2068" xr:uid="{00000000-0005-0000-0000-0000D3020000}"/>
    <cellStyle name="AggGreen12 4 4 2 3" xfId="2514" xr:uid="{00000000-0005-0000-0000-0000D4020000}"/>
    <cellStyle name="AggGreen12 4 4 2 4" xfId="2938" xr:uid="{00000000-0005-0000-0000-0000D5020000}"/>
    <cellStyle name="AggGreen12 4 4 3" xfId="1868" xr:uid="{00000000-0005-0000-0000-0000D6020000}"/>
    <cellStyle name="AggGreen12 4 4 4" xfId="2310" xr:uid="{00000000-0005-0000-0000-0000D7020000}"/>
    <cellStyle name="AggGreen12 4 4 5" xfId="2724" xr:uid="{00000000-0005-0000-0000-0000D8020000}"/>
    <cellStyle name="AggGreen12 4 5" xfId="1612" xr:uid="{00000000-0005-0000-0000-0000D9020000}"/>
    <cellStyle name="AggGreen12 4 6" xfId="1348" xr:uid="{00000000-0005-0000-0000-0000DA020000}"/>
    <cellStyle name="AggGreen12 4 7" xfId="1707" xr:uid="{00000000-0005-0000-0000-0000DB020000}"/>
    <cellStyle name="AggGreen12 5" xfId="475" xr:uid="{00000000-0005-0000-0000-0000DC020000}"/>
    <cellStyle name="AggGreen12 5 2" xfId="1539" xr:uid="{00000000-0005-0000-0000-0000DD020000}"/>
    <cellStyle name="AggGreen12 5 3" xfId="2410" xr:uid="{00000000-0005-0000-0000-0000DE020000}"/>
    <cellStyle name="AggGreen12 6" xfId="1500" xr:uid="{00000000-0005-0000-0000-0000DF020000}"/>
    <cellStyle name="AggGreen12 7" xfId="2132" xr:uid="{00000000-0005-0000-0000-0000E0020000}"/>
    <cellStyle name="AggOrange" xfId="419" xr:uid="{00000000-0005-0000-0000-0000E1020000}"/>
    <cellStyle name="AggOrange 2" xfId="515" xr:uid="{00000000-0005-0000-0000-0000E2020000}"/>
    <cellStyle name="AggOrange 2 2" xfId="803" xr:uid="{00000000-0005-0000-0000-0000E3020000}"/>
    <cellStyle name="AggOrange 2 2 2" xfId="920" xr:uid="{00000000-0005-0000-0000-0000E4020000}"/>
    <cellStyle name="AggOrange 2 2 2 2" xfId="1135" xr:uid="{00000000-0005-0000-0000-0000E5020000}"/>
    <cellStyle name="AggOrange 2 2 2 2 2" xfId="1939" xr:uid="{00000000-0005-0000-0000-0000E6020000}"/>
    <cellStyle name="AggOrange 2 2 2 2 3" xfId="2380" xr:uid="{00000000-0005-0000-0000-0000E7020000}"/>
    <cellStyle name="AggOrange 2 2 2 2 4" xfId="2801" xr:uid="{00000000-0005-0000-0000-0000E8020000}"/>
    <cellStyle name="AggOrange 2 2 2 3" xfId="1739" xr:uid="{00000000-0005-0000-0000-0000E9020000}"/>
    <cellStyle name="AggOrange 2 2 2 4" xfId="2177" xr:uid="{00000000-0005-0000-0000-0000EA020000}"/>
    <cellStyle name="AggOrange 2 2 2 5" xfId="2587" xr:uid="{00000000-0005-0000-0000-0000EB020000}"/>
    <cellStyle name="AggOrange 2 2 3" xfId="1107" xr:uid="{00000000-0005-0000-0000-0000EC020000}"/>
    <cellStyle name="AggOrange 2 2 3 2" xfId="1911" xr:uid="{00000000-0005-0000-0000-0000ED020000}"/>
    <cellStyle name="AggOrange 2 2 3 3" xfId="2352" xr:uid="{00000000-0005-0000-0000-0000EE020000}"/>
    <cellStyle name="AggOrange 2 2 3 4" xfId="2773" xr:uid="{00000000-0005-0000-0000-0000EF020000}"/>
    <cellStyle name="AggOrange 2 2 4" xfId="1676" xr:uid="{00000000-0005-0000-0000-0000F0020000}"/>
    <cellStyle name="AggOrange 2 2 5" xfId="1654" xr:uid="{00000000-0005-0000-0000-0000F1020000}"/>
    <cellStyle name="AggOrange 2 3" xfId="662" xr:uid="{00000000-0005-0000-0000-0000F2020000}"/>
    <cellStyle name="AggOrange 2 3 2" xfId="997" xr:uid="{00000000-0005-0000-0000-0000F3020000}"/>
    <cellStyle name="AggOrange 2 3 2 2" xfId="1212" xr:uid="{00000000-0005-0000-0000-0000F4020000}"/>
    <cellStyle name="AggOrange 2 3 2 2 2" xfId="2013" xr:uid="{00000000-0005-0000-0000-0000F5020000}"/>
    <cellStyle name="AggOrange 2 3 2 2 3" xfId="2455" xr:uid="{00000000-0005-0000-0000-0000F6020000}"/>
    <cellStyle name="AggOrange 2 3 2 2 4" xfId="2878" xr:uid="{00000000-0005-0000-0000-0000F7020000}"/>
    <cellStyle name="AggOrange 2 3 2 3" xfId="1812" xr:uid="{00000000-0005-0000-0000-0000F8020000}"/>
    <cellStyle name="AggOrange 2 3 2 4" xfId="2252" xr:uid="{00000000-0005-0000-0000-0000F9020000}"/>
    <cellStyle name="AggOrange 2 3 2 5" xfId="2664" xr:uid="{00000000-0005-0000-0000-0000FA020000}"/>
    <cellStyle name="AggOrange 2 3 3" xfId="904" xr:uid="{00000000-0005-0000-0000-0000FB020000}"/>
    <cellStyle name="AggOrange 2 3 3 2" xfId="1119" xr:uid="{00000000-0005-0000-0000-0000FC020000}"/>
    <cellStyle name="AggOrange 2 3 3 2 2" xfId="1923" xr:uid="{00000000-0005-0000-0000-0000FD020000}"/>
    <cellStyle name="AggOrange 2 3 3 2 3" xfId="2364" xr:uid="{00000000-0005-0000-0000-0000FE020000}"/>
    <cellStyle name="AggOrange 2 3 3 2 4" xfId="2785" xr:uid="{00000000-0005-0000-0000-0000FF020000}"/>
    <cellStyle name="AggOrange 2 3 3 3" xfId="1723" xr:uid="{00000000-0005-0000-0000-000000030000}"/>
    <cellStyle name="AggOrange 2 3 3 4" xfId="2161" xr:uid="{00000000-0005-0000-0000-000001030000}"/>
    <cellStyle name="AggOrange 2 3 3 5" xfId="2571" xr:uid="{00000000-0005-0000-0000-000002030000}"/>
    <cellStyle name="AggOrange 2 3 4" xfId="919" xr:uid="{00000000-0005-0000-0000-000003030000}"/>
    <cellStyle name="AggOrange 2 3 4 2" xfId="1134" xr:uid="{00000000-0005-0000-0000-000004030000}"/>
    <cellStyle name="AggOrange 2 3 4 2 2" xfId="1938" xr:uid="{00000000-0005-0000-0000-000005030000}"/>
    <cellStyle name="AggOrange 2 3 4 2 3" xfId="2379" xr:uid="{00000000-0005-0000-0000-000006030000}"/>
    <cellStyle name="AggOrange 2 3 4 2 4" xfId="2800" xr:uid="{00000000-0005-0000-0000-000007030000}"/>
    <cellStyle name="AggOrange 2 3 4 3" xfId="1738" xr:uid="{00000000-0005-0000-0000-000008030000}"/>
    <cellStyle name="AggOrange 2 3 4 4" xfId="2176" xr:uid="{00000000-0005-0000-0000-000009030000}"/>
    <cellStyle name="AggOrange 2 3 4 5" xfId="2586" xr:uid="{00000000-0005-0000-0000-00000A030000}"/>
    <cellStyle name="AggOrange 2 3 5" xfId="1615" xr:uid="{00000000-0005-0000-0000-00000B030000}"/>
    <cellStyle name="AggOrange 2 3 6" xfId="1345" xr:uid="{00000000-0005-0000-0000-00000C030000}"/>
    <cellStyle name="AggOrange 2 3 7" xfId="1708" xr:uid="{00000000-0005-0000-0000-00000D030000}"/>
    <cellStyle name="AggOrange 2 4" xfId="1556" xr:uid="{00000000-0005-0000-0000-00000E030000}"/>
    <cellStyle name="AggOrange 2 5" xfId="1365" xr:uid="{00000000-0005-0000-0000-00000F030000}"/>
    <cellStyle name="AggOrange 3" xfId="802" xr:uid="{00000000-0005-0000-0000-000010030000}"/>
    <cellStyle name="AggOrange 3 2" xfId="1039" xr:uid="{00000000-0005-0000-0000-000011030000}"/>
    <cellStyle name="AggOrange 3 2 2" xfId="1254" xr:uid="{00000000-0005-0000-0000-000012030000}"/>
    <cellStyle name="AggOrange 3 2 2 2" xfId="2052" xr:uid="{00000000-0005-0000-0000-000013030000}"/>
    <cellStyle name="AggOrange 3 2 2 3" xfId="2496" xr:uid="{00000000-0005-0000-0000-000014030000}"/>
    <cellStyle name="AggOrange 3 2 2 4" xfId="2920" xr:uid="{00000000-0005-0000-0000-000015030000}"/>
    <cellStyle name="AggOrange 3 2 3" xfId="1851" xr:uid="{00000000-0005-0000-0000-000016030000}"/>
    <cellStyle name="AggOrange 3 2 4" xfId="2293" xr:uid="{00000000-0005-0000-0000-000017030000}"/>
    <cellStyle name="AggOrange 3 2 5" xfId="2706" xr:uid="{00000000-0005-0000-0000-000018030000}"/>
    <cellStyle name="AggOrange 3 3" xfId="1106" xr:uid="{00000000-0005-0000-0000-000019030000}"/>
    <cellStyle name="AggOrange 3 3 2" xfId="1910" xr:uid="{00000000-0005-0000-0000-00001A030000}"/>
    <cellStyle name="AggOrange 3 3 3" xfId="2351" xr:uid="{00000000-0005-0000-0000-00001B030000}"/>
    <cellStyle name="AggOrange 3 3 4" xfId="2772" xr:uid="{00000000-0005-0000-0000-00001C030000}"/>
    <cellStyle name="AggOrange 3 4" xfId="1675" xr:uid="{00000000-0005-0000-0000-00001D030000}"/>
    <cellStyle name="AggOrange 3 5" xfId="1351" xr:uid="{00000000-0005-0000-0000-00001E030000}"/>
    <cellStyle name="AggOrange 4" xfId="661" xr:uid="{00000000-0005-0000-0000-00001F030000}"/>
    <cellStyle name="AggOrange 4 2" xfId="996" xr:uid="{00000000-0005-0000-0000-000020030000}"/>
    <cellStyle name="AggOrange 4 2 2" xfId="1211" xr:uid="{00000000-0005-0000-0000-000021030000}"/>
    <cellStyle name="AggOrange 4 2 2 2" xfId="2012" xr:uid="{00000000-0005-0000-0000-000022030000}"/>
    <cellStyle name="AggOrange 4 2 2 3" xfId="2454" xr:uid="{00000000-0005-0000-0000-000023030000}"/>
    <cellStyle name="AggOrange 4 2 2 4" xfId="2877" xr:uid="{00000000-0005-0000-0000-000024030000}"/>
    <cellStyle name="AggOrange 4 2 3" xfId="1811" xr:uid="{00000000-0005-0000-0000-000025030000}"/>
    <cellStyle name="AggOrange 4 2 4" xfId="2251" xr:uid="{00000000-0005-0000-0000-000026030000}"/>
    <cellStyle name="AggOrange 4 2 5" xfId="2663" xr:uid="{00000000-0005-0000-0000-000027030000}"/>
    <cellStyle name="AggOrange 4 3" xfId="985" xr:uid="{00000000-0005-0000-0000-000028030000}"/>
    <cellStyle name="AggOrange 4 3 2" xfId="1200" xr:uid="{00000000-0005-0000-0000-000029030000}"/>
    <cellStyle name="AggOrange 4 3 2 2" xfId="2001" xr:uid="{00000000-0005-0000-0000-00002A030000}"/>
    <cellStyle name="AggOrange 4 3 2 3" xfId="2443" xr:uid="{00000000-0005-0000-0000-00002B030000}"/>
    <cellStyle name="AggOrange 4 3 2 4" xfId="2866" xr:uid="{00000000-0005-0000-0000-00002C030000}"/>
    <cellStyle name="AggOrange 4 3 3" xfId="1800" xr:uid="{00000000-0005-0000-0000-00002D030000}"/>
    <cellStyle name="AggOrange 4 3 4" xfId="2240" xr:uid="{00000000-0005-0000-0000-00002E030000}"/>
    <cellStyle name="AggOrange 4 3 5" xfId="2652" xr:uid="{00000000-0005-0000-0000-00002F030000}"/>
    <cellStyle name="AggOrange 4 4" xfId="959" xr:uid="{00000000-0005-0000-0000-000030030000}"/>
    <cellStyle name="AggOrange 4 4 2" xfId="1174" xr:uid="{00000000-0005-0000-0000-000031030000}"/>
    <cellStyle name="AggOrange 4 4 2 2" xfId="1975" xr:uid="{00000000-0005-0000-0000-000032030000}"/>
    <cellStyle name="AggOrange 4 4 2 3" xfId="2418" xr:uid="{00000000-0005-0000-0000-000033030000}"/>
    <cellStyle name="AggOrange 4 4 2 4" xfId="2840" xr:uid="{00000000-0005-0000-0000-000034030000}"/>
    <cellStyle name="AggOrange 4 4 3" xfId="1775" xr:uid="{00000000-0005-0000-0000-000035030000}"/>
    <cellStyle name="AggOrange 4 4 4" xfId="2215" xr:uid="{00000000-0005-0000-0000-000036030000}"/>
    <cellStyle name="AggOrange 4 4 5" xfId="2626" xr:uid="{00000000-0005-0000-0000-000037030000}"/>
    <cellStyle name="AggOrange 4 5" xfId="1614" xr:uid="{00000000-0005-0000-0000-000038030000}"/>
    <cellStyle name="AggOrange 4 6" xfId="1346" xr:uid="{00000000-0005-0000-0000-000039030000}"/>
    <cellStyle name="AggOrange 4 7" xfId="1645" xr:uid="{00000000-0005-0000-0000-00003A030000}"/>
    <cellStyle name="AggOrange 5" xfId="471" xr:uid="{00000000-0005-0000-0000-00003B030000}"/>
    <cellStyle name="AggOrange 5 2" xfId="1536" xr:uid="{00000000-0005-0000-0000-00003C030000}"/>
    <cellStyle name="AggOrange 5 3" xfId="2150" xr:uid="{00000000-0005-0000-0000-00003D030000}"/>
    <cellStyle name="AggOrange 6" xfId="1496" xr:uid="{00000000-0005-0000-0000-00003E030000}"/>
    <cellStyle name="AggOrange 7" xfId="1463" xr:uid="{00000000-0005-0000-0000-00003F030000}"/>
    <cellStyle name="AggOrange_B_border" xfId="428" xr:uid="{00000000-0005-0000-0000-000040030000}"/>
    <cellStyle name="AggOrange9" xfId="418" xr:uid="{00000000-0005-0000-0000-000041030000}"/>
    <cellStyle name="AggOrange9 2" xfId="516" xr:uid="{00000000-0005-0000-0000-000042030000}"/>
    <cellStyle name="AggOrange9 2 2" xfId="805" xr:uid="{00000000-0005-0000-0000-000043030000}"/>
    <cellStyle name="AggOrange9 2 2 2" xfId="1038" xr:uid="{00000000-0005-0000-0000-000044030000}"/>
    <cellStyle name="AggOrange9 2 2 2 2" xfId="1253" xr:uid="{00000000-0005-0000-0000-000045030000}"/>
    <cellStyle name="AggOrange9 2 2 2 2 2" xfId="2051" xr:uid="{00000000-0005-0000-0000-000046030000}"/>
    <cellStyle name="AggOrange9 2 2 2 2 3" xfId="2495" xr:uid="{00000000-0005-0000-0000-000047030000}"/>
    <cellStyle name="AggOrange9 2 2 2 2 4" xfId="2919" xr:uid="{00000000-0005-0000-0000-000048030000}"/>
    <cellStyle name="AggOrange9 2 2 2 3" xfId="1850" xr:uid="{00000000-0005-0000-0000-000049030000}"/>
    <cellStyle name="AggOrange9 2 2 2 4" xfId="2292" xr:uid="{00000000-0005-0000-0000-00004A030000}"/>
    <cellStyle name="AggOrange9 2 2 2 5" xfId="2705" xr:uid="{00000000-0005-0000-0000-00004B030000}"/>
    <cellStyle name="AggOrange9 2 2 3" xfId="1109" xr:uid="{00000000-0005-0000-0000-00004C030000}"/>
    <cellStyle name="AggOrange9 2 2 3 2" xfId="1913" xr:uid="{00000000-0005-0000-0000-00004D030000}"/>
    <cellStyle name="AggOrange9 2 2 3 3" xfId="2354" xr:uid="{00000000-0005-0000-0000-00004E030000}"/>
    <cellStyle name="AggOrange9 2 2 3 4" xfId="2775" xr:uid="{00000000-0005-0000-0000-00004F030000}"/>
    <cellStyle name="AggOrange9 2 2 4" xfId="1678" xr:uid="{00000000-0005-0000-0000-000050030000}"/>
    <cellStyle name="AggOrange9 2 2 5" xfId="1716" xr:uid="{00000000-0005-0000-0000-000051030000}"/>
    <cellStyle name="AggOrange9 2 3" xfId="664" xr:uid="{00000000-0005-0000-0000-000052030000}"/>
    <cellStyle name="AggOrange9 2 3 2" xfId="999" xr:uid="{00000000-0005-0000-0000-000053030000}"/>
    <cellStyle name="AggOrange9 2 3 2 2" xfId="1214" xr:uid="{00000000-0005-0000-0000-000054030000}"/>
    <cellStyle name="AggOrange9 2 3 2 2 2" xfId="2015" xr:uid="{00000000-0005-0000-0000-000055030000}"/>
    <cellStyle name="AggOrange9 2 3 2 2 3" xfId="2457" xr:uid="{00000000-0005-0000-0000-000056030000}"/>
    <cellStyle name="AggOrange9 2 3 2 2 4" xfId="2880" xr:uid="{00000000-0005-0000-0000-000057030000}"/>
    <cellStyle name="AggOrange9 2 3 2 3" xfId="1814" xr:uid="{00000000-0005-0000-0000-000058030000}"/>
    <cellStyle name="AggOrange9 2 3 2 4" xfId="2254" xr:uid="{00000000-0005-0000-0000-000059030000}"/>
    <cellStyle name="AggOrange9 2 3 2 5" xfId="2666" xr:uid="{00000000-0005-0000-0000-00005A030000}"/>
    <cellStyle name="AggOrange9 2 3 3" xfId="1045" xr:uid="{00000000-0005-0000-0000-00005B030000}"/>
    <cellStyle name="AggOrange9 2 3 3 2" xfId="1260" xr:uid="{00000000-0005-0000-0000-00005C030000}"/>
    <cellStyle name="AggOrange9 2 3 3 2 2" xfId="2058" xr:uid="{00000000-0005-0000-0000-00005D030000}"/>
    <cellStyle name="AggOrange9 2 3 3 2 3" xfId="2502" xr:uid="{00000000-0005-0000-0000-00005E030000}"/>
    <cellStyle name="AggOrange9 2 3 3 2 4" xfId="2926" xr:uid="{00000000-0005-0000-0000-00005F030000}"/>
    <cellStyle name="AggOrange9 2 3 3 3" xfId="1857" xr:uid="{00000000-0005-0000-0000-000060030000}"/>
    <cellStyle name="AggOrange9 2 3 3 4" xfId="2299" xr:uid="{00000000-0005-0000-0000-000061030000}"/>
    <cellStyle name="AggOrange9 2 3 3 5" xfId="2712" xr:uid="{00000000-0005-0000-0000-000062030000}"/>
    <cellStyle name="AggOrange9 2 3 4" xfId="1059" xr:uid="{00000000-0005-0000-0000-000063030000}"/>
    <cellStyle name="AggOrange9 2 3 4 2" xfId="1274" xr:uid="{00000000-0005-0000-0000-000064030000}"/>
    <cellStyle name="AggOrange9 2 3 4 2 2" xfId="2070" xr:uid="{00000000-0005-0000-0000-000065030000}"/>
    <cellStyle name="AggOrange9 2 3 4 2 3" xfId="2516" xr:uid="{00000000-0005-0000-0000-000066030000}"/>
    <cellStyle name="AggOrange9 2 3 4 2 4" xfId="2940" xr:uid="{00000000-0005-0000-0000-000067030000}"/>
    <cellStyle name="AggOrange9 2 3 4 3" xfId="1870" xr:uid="{00000000-0005-0000-0000-000068030000}"/>
    <cellStyle name="AggOrange9 2 3 4 4" xfId="2312" xr:uid="{00000000-0005-0000-0000-000069030000}"/>
    <cellStyle name="AggOrange9 2 3 4 5" xfId="2726" xr:uid="{00000000-0005-0000-0000-00006A030000}"/>
    <cellStyle name="AggOrange9 2 3 5" xfId="1617" xr:uid="{00000000-0005-0000-0000-00006B030000}"/>
    <cellStyle name="AggOrange9 2 3 6" xfId="1343" xr:uid="{00000000-0005-0000-0000-00006C030000}"/>
    <cellStyle name="AggOrange9 2 3 7" xfId="1404" xr:uid="{00000000-0005-0000-0000-00006D030000}"/>
    <cellStyle name="AggOrange9 2 4" xfId="1557" xr:uid="{00000000-0005-0000-0000-00006E030000}"/>
    <cellStyle name="AggOrange9 2 5" xfId="1336" xr:uid="{00000000-0005-0000-0000-00006F030000}"/>
    <cellStyle name="AggOrange9 3" xfId="804" xr:uid="{00000000-0005-0000-0000-000070030000}"/>
    <cellStyle name="AggOrange9 3 2" xfId="990" xr:uid="{00000000-0005-0000-0000-000071030000}"/>
    <cellStyle name="AggOrange9 3 2 2" xfId="1205" xr:uid="{00000000-0005-0000-0000-000072030000}"/>
    <cellStyle name="AggOrange9 3 2 2 2" xfId="2006" xr:uid="{00000000-0005-0000-0000-000073030000}"/>
    <cellStyle name="AggOrange9 3 2 2 3" xfId="2448" xr:uid="{00000000-0005-0000-0000-000074030000}"/>
    <cellStyle name="AggOrange9 3 2 2 4" xfId="2871" xr:uid="{00000000-0005-0000-0000-000075030000}"/>
    <cellStyle name="AggOrange9 3 2 3" xfId="1805" xr:uid="{00000000-0005-0000-0000-000076030000}"/>
    <cellStyle name="AggOrange9 3 2 4" xfId="2245" xr:uid="{00000000-0005-0000-0000-000077030000}"/>
    <cellStyle name="AggOrange9 3 2 5" xfId="2657" xr:uid="{00000000-0005-0000-0000-000078030000}"/>
    <cellStyle name="AggOrange9 3 3" xfId="1108" xr:uid="{00000000-0005-0000-0000-000079030000}"/>
    <cellStyle name="AggOrange9 3 3 2" xfId="1912" xr:uid="{00000000-0005-0000-0000-00007A030000}"/>
    <cellStyle name="AggOrange9 3 3 3" xfId="2353" xr:uid="{00000000-0005-0000-0000-00007B030000}"/>
    <cellStyle name="AggOrange9 3 3 4" xfId="2774" xr:uid="{00000000-0005-0000-0000-00007C030000}"/>
    <cellStyle name="AggOrange9 3 4" xfId="1677" xr:uid="{00000000-0005-0000-0000-00007D030000}"/>
    <cellStyle name="AggOrange9 3 5" xfId="1719" xr:uid="{00000000-0005-0000-0000-00007E030000}"/>
    <cellStyle name="AggOrange9 4" xfId="663" xr:uid="{00000000-0005-0000-0000-00007F030000}"/>
    <cellStyle name="AggOrange9 4 2" xfId="998" xr:uid="{00000000-0005-0000-0000-000080030000}"/>
    <cellStyle name="AggOrange9 4 2 2" xfId="1213" xr:uid="{00000000-0005-0000-0000-000081030000}"/>
    <cellStyle name="AggOrange9 4 2 2 2" xfId="2014" xr:uid="{00000000-0005-0000-0000-000082030000}"/>
    <cellStyle name="AggOrange9 4 2 2 3" xfId="2456" xr:uid="{00000000-0005-0000-0000-000083030000}"/>
    <cellStyle name="AggOrange9 4 2 2 4" xfId="2879" xr:uid="{00000000-0005-0000-0000-000084030000}"/>
    <cellStyle name="AggOrange9 4 2 3" xfId="1813" xr:uid="{00000000-0005-0000-0000-000085030000}"/>
    <cellStyle name="AggOrange9 4 2 4" xfId="2253" xr:uid="{00000000-0005-0000-0000-000086030000}"/>
    <cellStyle name="AggOrange9 4 2 5" xfId="2665" xr:uid="{00000000-0005-0000-0000-000087030000}"/>
    <cellStyle name="AggOrange9 4 3" xfId="943" xr:uid="{00000000-0005-0000-0000-000088030000}"/>
    <cellStyle name="AggOrange9 4 3 2" xfId="1158" xr:uid="{00000000-0005-0000-0000-000089030000}"/>
    <cellStyle name="AggOrange9 4 3 2 2" xfId="1961" xr:uid="{00000000-0005-0000-0000-00008A030000}"/>
    <cellStyle name="AggOrange9 4 3 2 3" xfId="2402" xr:uid="{00000000-0005-0000-0000-00008B030000}"/>
    <cellStyle name="AggOrange9 4 3 2 4" xfId="2824" xr:uid="{00000000-0005-0000-0000-00008C030000}"/>
    <cellStyle name="AggOrange9 4 3 3" xfId="1761" xr:uid="{00000000-0005-0000-0000-00008D030000}"/>
    <cellStyle name="AggOrange9 4 3 4" xfId="2199" xr:uid="{00000000-0005-0000-0000-00008E030000}"/>
    <cellStyle name="AggOrange9 4 3 5" xfId="2610" xr:uid="{00000000-0005-0000-0000-00008F030000}"/>
    <cellStyle name="AggOrange9 4 4" xfId="989" xr:uid="{00000000-0005-0000-0000-000090030000}"/>
    <cellStyle name="AggOrange9 4 4 2" xfId="1204" xr:uid="{00000000-0005-0000-0000-000091030000}"/>
    <cellStyle name="AggOrange9 4 4 2 2" xfId="2005" xr:uid="{00000000-0005-0000-0000-000092030000}"/>
    <cellStyle name="AggOrange9 4 4 2 3" xfId="2447" xr:uid="{00000000-0005-0000-0000-000093030000}"/>
    <cellStyle name="AggOrange9 4 4 2 4" xfId="2870" xr:uid="{00000000-0005-0000-0000-000094030000}"/>
    <cellStyle name="AggOrange9 4 4 3" xfId="1804" xr:uid="{00000000-0005-0000-0000-000095030000}"/>
    <cellStyle name="AggOrange9 4 4 4" xfId="2244" xr:uid="{00000000-0005-0000-0000-000096030000}"/>
    <cellStyle name="AggOrange9 4 4 5" xfId="2656" xr:uid="{00000000-0005-0000-0000-000097030000}"/>
    <cellStyle name="AggOrange9 4 5" xfId="1616" xr:uid="{00000000-0005-0000-0000-000098030000}"/>
    <cellStyle name="AggOrange9 4 6" xfId="1344" xr:uid="{00000000-0005-0000-0000-000099030000}"/>
    <cellStyle name="AggOrange9 4 7" xfId="1393" xr:uid="{00000000-0005-0000-0000-00009A030000}"/>
    <cellStyle name="AggOrange9 5" xfId="470" xr:uid="{00000000-0005-0000-0000-00009B030000}"/>
    <cellStyle name="AggOrange9 5 2" xfId="1535" xr:uid="{00000000-0005-0000-0000-00009C030000}"/>
    <cellStyle name="AggOrange9 5 3" xfId="2160" xr:uid="{00000000-0005-0000-0000-00009D030000}"/>
    <cellStyle name="AggOrange9 6" xfId="1495" xr:uid="{00000000-0005-0000-0000-00009E030000}"/>
    <cellStyle name="AggOrange9 7" xfId="1354" xr:uid="{00000000-0005-0000-0000-00009F030000}"/>
    <cellStyle name="AggOrangeLB_2x" xfId="427" xr:uid="{00000000-0005-0000-0000-0000A0030000}"/>
    <cellStyle name="AggOrangeLBorder" xfId="429" xr:uid="{00000000-0005-0000-0000-0000A1030000}"/>
    <cellStyle name="AggOrangeLBorder 2" xfId="517" xr:uid="{00000000-0005-0000-0000-0000A2030000}"/>
    <cellStyle name="AggOrangeLBorder 2 2" xfId="807" xr:uid="{00000000-0005-0000-0000-0000A3030000}"/>
    <cellStyle name="AggOrangeLBorder 2 2 2" xfId="1680" xr:uid="{00000000-0005-0000-0000-0000A4030000}"/>
    <cellStyle name="AggOrangeLBorder 2 2 3" xfId="1652" xr:uid="{00000000-0005-0000-0000-0000A5030000}"/>
    <cellStyle name="AggOrangeLBorder 2 3" xfId="666" xr:uid="{00000000-0005-0000-0000-0000A6030000}"/>
    <cellStyle name="AggOrangeLBorder 2 3 2" xfId="1001" xr:uid="{00000000-0005-0000-0000-0000A7030000}"/>
    <cellStyle name="AggOrangeLBorder 2 3 2 2" xfId="1216" xr:uid="{00000000-0005-0000-0000-0000A8030000}"/>
    <cellStyle name="AggOrangeLBorder 2 3 2 2 2" xfId="2017" xr:uid="{00000000-0005-0000-0000-0000A9030000}"/>
    <cellStyle name="AggOrangeLBorder 2 3 2 2 3" xfId="2459" xr:uid="{00000000-0005-0000-0000-0000AA030000}"/>
    <cellStyle name="AggOrangeLBorder 2 3 2 2 4" xfId="2882" xr:uid="{00000000-0005-0000-0000-0000AB030000}"/>
    <cellStyle name="AggOrangeLBorder 2 3 2 3" xfId="1816" xr:uid="{00000000-0005-0000-0000-0000AC030000}"/>
    <cellStyle name="AggOrangeLBorder 2 3 2 4" xfId="2256" xr:uid="{00000000-0005-0000-0000-0000AD030000}"/>
    <cellStyle name="AggOrangeLBorder 2 3 2 5" xfId="2668" xr:uid="{00000000-0005-0000-0000-0000AE030000}"/>
    <cellStyle name="AggOrangeLBorder 2 3 3" xfId="941" xr:uid="{00000000-0005-0000-0000-0000AF030000}"/>
    <cellStyle name="AggOrangeLBorder 2 3 3 2" xfId="1156" xr:uid="{00000000-0005-0000-0000-0000B0030000}"/>
    <cellStyle name="AggOrangeLBorder 2 3 3 2 2" xfId="1959" xr:uid="{00000000-0005-0000-0000-0000B1030000}"/>
    <cellStyle name="AggOrangeLBorder 2 3 3 2 3" xfId="2400" xr:uid="{00000000-0005-0000-0000-0000B2030000}"/>
    <cellStyle name="AggOrangeLBorder 2 3 3 2 4" xfId="2822" xr:uid="{00000000-0005-0000-0000-0000B3030000}"/>
    <cellStyle name="AggOrangeLBorder 2 3 3 3" xfId="1759" xr:uid="{00000000-0005-0000-0000-0000B4030000}"/>
    <cellStyle name="AggOrangeLBorder 2 3 3 4" xfId="2197" xr:uid="{00000000-0005-0000-0000-0000B5030000}"/>
    <cellStyle name="AggOrangeLBorder 2 3 3 5" xfId="2608" xr:uid="{00000000-0005-0000-0000-0000B6030000}"/>
    <cellStyle name="AggOrangeLBorder 2 3 4" xfId="967" xr:uid="{00000000-0005-0000-0000-0000B7030000}"/>
    <cellStyle name="AggOrangeLBorder 2 3 4 2" xfId="1182" xr:uid="{00000000-0005-0000-0000-0000B8030000}"/>
    <cellStyle name="AggOrangeLBorder 2 3 4 2 2" xfId="1983" xr:uid="{00000000-0005-0000-0000-0000B9030000}"/>
    <cellStyle name="AggOrangeLBorder 2 3 4 2 3" xfId="2426" xr:uid="{00000000-0005-0000-0000-0000BA030000}"/>
    <cellStyle name="AggOrangeLBorder 2 3 4 2 4" xfId="2848" xr:uid="{00000000-0005-0000-0000-0000BB030000}"/>
    <cellStyle name="AggOrangeLBorder 2 3 4 3" xfId="1783" xr:uid="{00000000-0005-0000-0000-0000BC030000}"/>
    <cellStyle name="AggOrangeLBorder 2 3 4 4" xfId="2223" xr:uid="{00000000-0005-0000-0000-0000BD030000}"/>
    <cellStyle name="AggOrangeLBorder 2 3 4 5" xfId="2634" xr:uid="{00000000-0005-0000-0000-0000BE030000}"/>
    <cellStyle name="AggOrangeLBorder 2 3 5" xfId="1087" xr:uid="{00000000-0005-0000-0000-0000BF030000}"/>
    <cellStyle name="AggOrangeLBorder 2 3 5 2" xfId="1893" xr:uid="{00000000-0005-0000-0000-0000C0030000}"/>
    <cellStyle name="AggOrangeLBorder 2 3 5 3" xfId="2753" xr:uid="{00000000-0005-0000-0000-0000C1030000}"/>
    <cellStyle name="AggOrangeLBorder 2 3 6" xfId="1619" xr:uid="{00000000-0005-0000-0000-0000C2030000}"/>
    <cellStyle name="AggOrangeLBorder 2 3 7" xfId="1341" xr:uid="{00000000-0005-0000-0000-0000C3030000}"/>
    <cellStyle name="AggOrangeLBorder 2 3 8" xfId="1636" xr:uid="{00000000-0005-0000-0000-0000C4030000}"/>
    <cellStyle name="AggOrangeLBorder 2 4" xfId="1558" xr:uid="{00000000-0005-0000-0000-0000C5030000}"/>
    <cellStyle name="AggOrangeLBorder 2 5" xfId="1337" xr:uid="{00000000-0005-0000-0000-0000C6030000}"/>
    <cellStyle name="AggOrangeLBorder 3" xfId="806" xr:uid="{00000000-0005-0000-0000-0000C7030000}"/>
    <cellStyle name="AggOrangeLBorder 3 2" xfId="1679" xr:uid="{00000000-0005-0000-0000-0000C8030000}"/>
    <cellStyle name="AggOrangeLBorder 3 3" xfId="1638" xr:uid="{00000000-0005-0000-0000-0000C9030000}"/>
    <cellStyle name="AggOrangeLBorder 4" xfId="665" xr:uid="{00000000-0005-0000-0000-0000CA030000}"/>
    <cellStyle name="AggOrangeLBorder 4 2" xfId="1000" xr:uid="{00000000-0005-0000-0000-0000CB030000}"/>
    <cellStyle name="AggOrangeLBorder 4 2 2" xfId="1215" xr:uid="{00000000-0005-0000-0000-0000CC030000}"/>
    <cellStyle name="AggOrangeLBorder 4 2 2 2" xfId="2016" xr:uid="{00000000-0005-0000-0000-0000CD030000}"/>
    <cellStyle name="AggOrangeLBorder 4 2 2 3" xfId="2458" xr:uid="{00000000-0005-0000-0000-0000CE030000}"/>
    <cellStyle name="AggOrangeLBorder 4 2 2 4" xfId="2881" xr:uid="{00000000-0005-0000-0000-0000CF030000}"/>
    <cellStyle name="AggOrangeLBorder 4 2 3" xfId="1815" xr:uid="{00000000-0005-0000-0000-0000D0030000}"/>
    <cellStyle name="AggOrangeLBorder 4 2 4" xfId="2255" xr:uid="{00000000-0005-0000-0000-0000D1030000}"/>
    <cellStyle name="AggOrangeLBorder 4 2 5" xfId="2667" xr:uid="{00000000-0005-0000-0000-0000D2030000}"/>
    <cellStyle name="AggOrangeLBorder 4 3" xfId="942" xr:uid="{00000000-0005-0000-0000-0000D3030000}"/>
    <cellStyle name="AggOrangeLBorder 4 3 2" xfId="1157" xr:uid="{00000000-0005-0000-0000-0000D4030000}"/>
    <cellStyle name="AggOrangeLBorder 4 3 2 2" xfId="1960" xr:uid="{00000000-0005-0000-0000-0000D5030000}"/>
    <cellStyle name="AggOrangeLBorder 4 3 2 3" xfId="2401" xr:uid="{00000000-0005-0000-0000-0000D6030000}"/>
    <cellStyle name="AggOrangeLBorder 4 3 2 4" xfId="2823" xr:uid="{00000000-0005-0000-0000-0000D7030000}"/>
    <cellStyle name="AggOrangeLBorder 4 3 3" xfId="1760" xr:uid="{00000000-0005-0000-0000-0000D8030000}"/>
    <cellStyle name="AggOrangeLBorder 4 3 4" xfId="2198" xr:uid="{00000000-0005-0000-0000-0000D9030000}"/>
    <cellStyle name="AggOrangeLBorder 4 3 5" xfId="2609" xr:uid="{00000000-0005-0000-0000-0000DA030000}"/>
    <cellStyle name="AggOrangeLBorder 4 4" xfId="963" xr:uid="{00000000-0005-0000-0000-0000DB030000}"/>
    <cellStyle name="AggOrangeLBorder 4 4 2" xfId="1178" xr:uid="{00000000-0005-0000-0000-0000DC030000}"/>
    <cellStyle name="AggOrangeLBorder 4 4 2 2" xfId="1979" xr:uid="{00000000-0005-0000-0000-0000DD030000}"/>
    <cellStyle name="AggOrangeLBorder 4 4 2 3" xfId="2422" xr:uid="{00000000-0005-0000-0000-0000DE030000}"/>
    <cellStyle name="AggOrangeLBorder 4 4 2 4" xfId="2844" xr:uid="{00000000-0005-0000-0000-0000DF030000}"/>
    <cellStyle name="AggOrangeLBorder 4 4 3" xfId="1779" xr:uid="{00000000-0005-0000-0000-0000E0030000}"/>
    <cellStyle name="AggOrangeLBorder 4 4 4" xfId="2219" xr:uid="{00000000-0005-0000-0000-0000E1030000}"/>
    <cellStyle name="AggOrangeLBorder 4 4 5" xfId="2630" xr:uid="{00000000-0005-0000-0000-0000E2030000}"/>
    <cellStyle name="AggOrangeLBorder 4 5" xfId="1086" xr:uid="{00000000-0005-0000-0000-0000E3030000}"/>
    <cellStyle name="AggOrangeLBorder 4 5 2" xfId="1892" xr:uid="{00000000-0005-0000-0000-0000E4030000}"/>
    <cellStyle name="AggOrangeLBorder 4 5 3" xfId="2752" xr:uid="{00000000-0005-0000-0000-0000E5030000}"/>
    <cellStyle name="AggOrangeLBorder 4 6" xfId="1618" xr:uid="{00000000-0005-0000-0000-0000E6030000}"/>
    <cellStyle name="AggOrangeLBorder 4 7" xfId="1342" xr:uid="{00000000-0005-0000-0000-0000E7030000}"/>
    <cellStyle name="AggOrangeLBorder 4 8" xfId="1705" xr:uid="{00000000-0005-0000-0000-0000E8030000}"/>
    <cellStyle name="AggOrangeLBorder 5" xfId="460" xr:uid="{00000000-0005-0000-0000-0000E9030000}"/>
    <cellStyle name="AggOrangeLBorder 5 2" xfId="1525" xr:uid="{00000000-0005-0000-0000-0000EA030000}"/>
    <cellStyle name="AggOrangeLBorder 5 3" xfId="2260" xr:uid="{00000000-0005-0000-0000-0000EB030000}"/>
    <cellStyle name="AggOrangeLBorder 6" xfId="1502" xr:uid="{00000000-0005-0000-0000-0000EC030000}"/>
    <cellStyle name="AggOrangeLBorder 7" xfId="1356" xr:uid="{00000000-0005-0000-0000-0000ED030000}"/>
    <cellStyle name="AggOrangeRBorder" xfId="421" xr:uid="{00000000-0005-0000-0000-0000EE030000}"/>
    <cellStyle name="AggOrangeRBorder 2" xfId="518" xr:uid="{00000000-0005-0000-0000-0000EF030000}"/>
    <cellStyle name="AggOrangeRBorder 2 2" xfId="809" xr:uid="{00000000-0005-0000-0000-0000F0030000}"/>
    <cellStyle name="AggOrangeRBorder 2 2 2" xfId="918" xr:uid="{00000000-0005-0000-0000-0000F1030000}"/>
    <cellStyle name="AggOrangeRBorder 2 2 2 2" xfId="1133" xr:uid="{00000000-0005-0000-0000-0000F2030000}"/>
    <cellStyle name="AggOrangeRBorder 2 2 2 2 2" xfId="1937" xr:uid="{00000000-0005-0000-0000-0000F3030000}"/>
    <cellStyle name="AggOrangeRBorder 2 2 2 2 3" xfId="2378" xr:uid="{00000000-0005-0000-0000-0000F4030000}"/>
    <cellStyle name="AggOrangeRBorder 2 2 2 2 4" xfId="2799" xr:uid="{00000000-0005-0000-0000-0000F5030000}"/>
    <cellStyle name="AggOrangeRBorder 2 2 2 3" xfId="1737" xr:uid="{00000000-0005-0000-0000-0000F6030000}"/>
    <cellStyle name="AggOrangeRBorder 2 2 2 4" xfId="2175" xr:uid="{00000000-0005-0000-0000-0000F7030000}"/>
    <cellStyle name="AggOrangeRBorder 2 2 2 5" xfId="2585" xr:uid="{00000000-0005-0000-0000-0000F8030000}"/>
    <cellStyle name="AggOrangeRBorder 2 2 3" xfId="1682" xr:uid="{00000000-0005-0000-0000-0000F9030000}"/>
    <cellStyle name="AggOrangeRBorder 2 2 4" xfId="1491" xr:uid="{00000000-0005-0000-0000-0000FA030000}"/>
    <cellStyle name="AggOrangeRBorder 2 3" xfId="668" xr:uid="{00000000-0005-0000-0000-0000FB030000}"/>
    <cellStyle name="AggOrangeRBorder 2 3 2" xfId="1003" xr:uid="{00000000-0005-0000-0000-0000FC030000}"/>
    <cellStyle name="AggOrangeRBorder 2 3 2 2" xfId="1218" xr:uid="{00000000-0005-0000-0000-0000FD030000}"/>
    <cellStyle name="AggOrangeRBorder 2 3 2 2 2" xfId="2019" xr:uid="{00000000-0005-0000-0000-0000FE030000}"/>
    <cellStyle name="AggOrangeRBorder 2 3 2 2 3" xfId="2461" xr:uid="{00000000-0005-0000-0000-0000FF030000}"/>
    <cellStyle name="AggOrangeRBorder 2 3 2 2 4" xfId="2884" xr:uid="{00000000-0005-0000-0000-000000040000}"/>
    <cellStyle name="AggOrangeRBorder 2 3 2 3" xfId="1818" xr:uid="{00000000-0005-0000-0000-000001040000}"/>
    <cellStyle name="AggOrangeRBorder 2 3 2 4" xfId="2258" xr:uid="{00000000-0005-0000-0000-000002040000}"/>
    <cellStyle name="AggOrangeRBorder 2 3 2 5" xfId="2670" xr:uid="{00000000-0005-0000-0000-000003040000}"/>
    <cellStyle name="AggOrangeRBorder 2 3 3" xfId="979" xr:uid="{00000000-0005-0000-0000-000004040000}"/>
    <cellStyle name="AggOrangeRBorder 2 3 3 2" xfId="1194" xr:uid="{00000000-0005-0000-0000-000005040000}"/>
    <cellStyle name="AggOrangeRBorder 2 3 3 2 2" xfId="1995" xr:uid="{00000000-0005-0000-0000-000006040000}"/>
    <cellStyle name="AggOrangeRBorder 2 3 3 2 3" xfId="2437" xr:uid="{00000000-0005-0000-0000-000007040000}"/>
    <cellStyle name="AggOrangeRBorder 2 3 3 2 4" xfId="2860" xr:uid="{00000000-0005-0000-0000-000008040000}"/>
    <cellStyle name="AggOrangeRBorder 2 3 3 3" xfId="1794" xr:uid="{00000000-0005-0000-0000-000009040000}"/>
    <cellStyle name="AggOrangeRBorder 2 3 3 4" xfId="2234" xr:uid="{00000000-0005-0000-0000-00000A040000}"/>
    <cellStyle name="AggOrangeRBorder 2 3 3 5" xfId="2646" xr:uid="{00000000-0005-0000-0000-00000B040000}"/>
    <cellStyle name="AggOrangeRBorder 2 3 4" xfId="961" xr:uid="{00000000-0005-0000-0000-00000C040000}"/>
    <cellStyle name="AggOrangeRBorder 2 3 4 2" xfId="1176" xr:uid="{00000000-0005-0000-0000-00000D040000}"/>
    <cellStyle name="AggOrangeRBorder 2 3 4 2 2" xfId="1977" xr:uid="{00000000-0005-0000-0000-00000E040000}"/>
    <cellStyle name="AggOrangeRBorder 2 3 4 2 3" xfId="2420" xr:uid="{00000000-0005-0000-0000-00000F040000}"/>
    <cellStyle name="AggOrangeRBorder 2 3 4 2 4" xfId="2842" xr:uid="{00000000-0005-0000-0000-000010040000}"/>
    <cellStyle name="AggOrangeRBorder 2 3 4 3" xfId="1777" xr:uid="{00000000-0005-0000-0000-000011040000}"/>
    <cellStyle name="AggOrangeRBorder 2 3 4 4" xfId="2217" xr:uid="{00000000-0005-0000-0000-000012040000}"/>
    <cellStyle name="AggOrangeRBorder 2 3 4 5" xfId="2628" xr:uid="{00000000-0005-0000-0000-000013040000}"/>
    <cellStyle name="AggOrangeRBorder 2 3 5" xfId="1089" xr:uid="{00000000-0005-0000-0000-000014040000}"/>
    <cellStyle name="AggOrangeRBorder 2 3 5 2" xfId="1895" xr:uid="{00000000-0005-0000-0000-000015040000}"/>
    <cellStyle name="AggOrangeRBorder 2 3 5 3" xfId="2755" xr:uid="{00000000-0005-0000-0000-000016040000}"/>
    <cellStyle name="AggOrangeRBorder 2 3 6" xfId="1621" xr:uid="{00000000-0005-0000-0000-000017040000}"/>
    <cellStyle name="AggOrangeRBorder 2 3 7" xfId="1339" xr:uid="{00000000-0005-0000-0000-000018040000}"/>
    <cellStyle name="AggOrangeRBorder 2 3 8" xfId="1710" xr:uid="{00000000-0005-0000-0000-000019040000}"/>
    <cellStyle name="AggOrangeRBorder 2 4" xfId="1559" xr:uid="{00000000-0005-0000-0000-00001A040000}"/>
    <cellStyle name="AggOrangeRBorder 2 5" xfId="1603" xr:uid="{00000000-0005-0000-0000-00001B040000}"/>
    <cellStyle name="AggOrangeRBorder 3" xfId="808" xr:uid="{00000000-0005-0000-0000-00001C040000}"/>
    <cellStyle name="AggOrangeRBorder 3 2" xfId="443" xr:uid="{00000000-0005-0000-0000-00001D040000}"/>
    <cellStyle name="AggOrangeRBorder 3 2 2" xfId="1037" xr:uid="{00000000-0005-0000-0000-00001E040000}"/>
    <cellStyle name="AggOrangeRBorder 3 2 2 2" xfId="1849" xr:uid="{00000000-0005-0000-0000-00001F040000}"/>
    <cellStyle name="AggOrangeRBorder 3 2 2 3" xfId="2291" xr:uid="{00000000-0005-0000-0000-000020040000}"/>
    <cellStyle name="AggOrangeRBorder 3 2 2 4" xfId="2704" xr:uid="{00000000-0005-0000-0000-000021040000}"/>
    <cellStyle name="AggOrangeRBorder 3 2 3" xfId="1252" xr:uid="{00000000-0005-0000-0000-000022040000}"/>
    <cellStyle name="AggOrangeRBorder 3 2 3 2" xfId="2050" xr:uid="{00000000-0005-0000-0000-000023040000}"/>
    <cellStyle name="AggOrangeRBorder 3 2 3 3" xfId="2494" xr:uid="{00000000-0005-0000-0000-000024040000}"/>
    <cellStyle name="AggOrangeRBorder 3 2 3 4" xfId="2918" xr:uid="{00000000-0005-0000-0000-000025040000}"/>
    <cellStyle name="AggOrangeRBorder 3 2 4" xfId="1508" xr:uid="{00000000-0005-0000-0000-000026040000}"/>
    <cellStyle name="AggOrangeRBorder 3 2 5" xfId="2141" xr:uid="{00000000-0005-0000-0000-000027040000}"/>
    <cellStyle name="AggOrangeRBorder 3 3" xfId="1681" xr:uid="{00000000-0005-0000-0000-000028040000}"/>
    <cellStyle name="AggOrangeRBorder 3 4" xfId="1352" xr:uid="{00000000-0005-0000-0000-000029040000}"/>
    <cellStyle name="AggOrangeRBorder 4" xfId="667" xr:uid="{00000000-0005-0000-0000-00002A040000}"/>
    <cellStyle name="AggOrangeRBorder 4 2" xfId="1002" xr:uid="{00000000-0005-0000-0000-00002B040000}"/>
    <cellStyle name="AggOrangeRBorder 4 2 2" xfId="1217" xr:uid="{00000000-0005-0000-0000-00002C040000}"/>
    <cellStyle name="AggOrangeRBorder 4 2 2 2" xfId="2018" xr:uid="{00000000-0005-0000-0000-00002D040000}"/>
    <cellStyle name="AggOrangeRBorder 4 2 2 3" xfId="2460" xr:uid="{00000000-0005-0000-0000-00002E040000}"/>
    <cellStyle name="AggOrangeRBorder 4 2 2 4" xfId="2883" xr:uid="{00000000-0005-0000-0000-00002F040000}"/>
    <cellStyle name="AggOrangeRBorder 4 2 3" xfId="1817" xr:uid="{00000000-0005-0000-0000-000030040000}"/>
    <cellStyle name="AggOrangeRBorder 4 2 4" xfId="2257" xr:uid="{00000000-0005-0000-0000-000031040000}"/>
    <cellStyle name="AggOrangeRBorder 4 2 5" xfId="2669" xr:uid="{00000000-0005-0000-0000-000032040000}"/>
    <cellStyle name="AggOrangeRBorder 4 3" xfId="1035" xr:uid="{00000000-0005-0000-0000-000033040000}"/>
    <cellStyle name="AggOrangeRBorder 4 3 2" xfId="1250" xr:uid="{00000000-0005-0000-0000-000034040000}"/>
    <cellStyle name="AggOrangeRBorder 4 3 2 2" xfId="2048" xr:uid="{00000000-0005-0000-0000-000035040000}"/>
    <cellStyle name="AggOrangeRBorder 4 3 2 3" xfId="2492" xr:uid="{00000000-0005-0000-0000-000036040000}"/>
    <cellStyle name="AggOrangeRBorder 4 3 2 4" xfId="2916" xr:uid="{00000000-0005-0000-0000-000037040000}"/>
    <cellStyle name="AggOrangeRBorder 4 3 3" xfId="1847" xr:uid="{00000000-0005-0000-0000-000038040000}"/>
    <cellStyle name="AggOrangeRBorder 4 3 4" xfId="2289" xr:uid="{00000000-0005-0000-0000-000039040000}"/>
    <cellStyle name="AggOrangeRBorder 4 3 5" xfId="2702" xr:uid="{00000000-0005-0000-0000-00003A040000}"/>
    <cellStyle name="AggOrangeRBorder 4 4" xfId="1056" xr:uid="{00000000-0005-0000-0000-00003B040000}"/>
    <cellStyle name="AggOrangeRBorder 4 4 2" xfId="1271" xr:uid="{00000000-0005-0000-0000-00003C040000}"/>
    <cellStyle name="AggOrangeRBorder 4 4 2 2" xfId="2067" xr:uid="{00000000-0005-0000-0000-00003D040000}"/>
    <cellStyle name="AggOrangeRBorder 4 4 2 3" xfId="2513" xr:uid="{00000000-0005-0000-0000-00003E040000}"/>
    <cellStyle name="AggOrangeRBorder 4 4 2 4" xfId="2937" xr:uid="{00000000-0005-0000-0000-00003F040000}"/>
    <cellStyle name="AggOrangeRBorder 4 4 3" xfId="1867" xr:uid="{00000000-0005-0000-0000-000040040000}"/>
    <cellStyle name="AggOrangeRBorder 4 4 4" xfId="2309" xr:uid="{00000000-0005-0000-0000-000041040000}"/>
    <cellStyle name="AggOrangeRBorder 4 4 5" xfId="2723" xr:uid="{00000000-0005-0000-0000-000042040000}"/>
    <cellStyle name="AggOrangeRBorder 4 5" xfId="1088" xr:uid="{00000000-0005-0000-0000-000043040000}"/>
    <cellStyle name="AggOrangeRBorder 4 5 2" xfId="1894" xr:uid="{00000000-0005-0000-0000-000044040000}"/>
    <cellStyle name="AggOrangeRBorder 4 5 3" xfId="2754" xr:uid="{00000000-0005-0000-0000-000045040000}"/>
    <cellStyle name="AggOrangeRBorder 4 6" xfId="1620" xr:uid="{00000000-0005-0000-0000-000046040000}"/>
    <cellStyle name="AggOrangeRBorder 4 7" xfId="1340" xr:uid="{00000000-0005-0000-0000-000047040000}"/>
    <cellStyle name="AggOrangeRBorder 4 8" xfId="1646" xr:uid="{00000000-0005-0000-0000-000048040000}"/>
    <cellStyle name="AggOrangeRBorder 5" xfId="473" xr:uid="{00000000-0005-0000-0000-000049040000}"/>
    <cellStyle name="AggOrangeRBorder 5 2" xfId="1537" xr:uid="{00000000-0005-0000-0000-00004A040000}"/>
    <cellStyle name="AggOrangeRBorder 5 3" xfId="1862" xr:uid="{00000000-0005-0000-0000-00004B040000}"/>
    <cellStyle name="AggOrangeRBorder 6" xfId="1498" xr:uid="{00000000-0005-0000-0000-00004C040000}"/>
    <cellStyle name="AggOrangeRBorder 7" xfId="1547" xr:uid="{00000000-0005-0000-0000-00004D040000}"/>
    <cellStyle name="AggOrangeRBorder_CRFReport-template" xfId="430" xr:uid="{00000000-0005-0000-0000-00004E040000}"/>
    <cellStyle name="Akzent1" xfId="519" xr:uid="{00000000-0005-0000-0000-00004F040000}"/>
    <cellStyle name="Akzent2" xfId="520" xr:uid="{00000000-0005-0000-0000-000050040000}"/>
    <cellStyle name="Akzent3" xfId="521" xr:uid="{00000000-0005-0000-0000-000051040000}"/>
    <cellStyle name="Akzent4" xfId="522" xr:uid="{00000000-0005-0000-0000-000052040000}"/>
    <cellStyle name="Akzent5" xfId="523" xr:uid="{00000000-0005-0000-0000-000053040000}"/>
    <cellStyle name="Akzent6" xfId="524" xr:uid="{00000000-0005-0000-0000-000054040000}"/>
    <cellStyle name="Ausgabe" xfId="1285" hidden="1" xr:uid="{00000000-0005-0000-0000-000055040000}"/>
    <cellStyle name="Ausgabe" xfId="459" hidden="1" xr:uid="{00000000-0005-0000-0000-000056040000}"/>
    <cellStyle name="Ausgabe" xfId="1524" hidden="1" xr:uid="{00000000-0005-0000-0000-000057040000}"/>
    <cellStyle name="Ausgabe" xfId="1310" hidden="1" xr:uid="{00000000-0005-0000-0000-000058040000}"/>
    <cellStyle name="Ausgabe" xfId="2079" hidden="1" xr:uid="{00000000-0005-0000-0000-000059040000}"/>
    <cellStyle name="Ausgabe" xfId="2104" hidden="1" xr:uid="{00000000-0005-0000-0000-00005A040000}"/>
    <cellStyle name="Ausgabe" xfId="1455" hidden="1" xr:uid="{00000000-0005-0000-0000-00005B040000}"/>
    <cellStyle name="Ausgabe" xfId="2524" hidden="1" xr:uid="{00000000-0005-0000-0000-00005C040000}"/>
    <cellStyle name="Ausgabe" xfId="2463" hidden="1" xr:uid="{00000000-0005-0000-0000-00005D040000}"/>
    <cellStyle name="Ausgabe" xfId="2549" hidden="1" xr:uid="{00000000-0005-0000-0000-00005E040000}"/>
    <cellStyle name="Ausgabe" xfId="2975" hidden="1" xr:uid="{00000000-0005-0000-0000-00005F040000}"/>
    <cellStyle name="Ausgabe" xfId="2950" hidden="1" xr:uid="{00000000-0005-0000-0000-000060040000}"/>
    <cellStyle name="Ausgabe 2" xfId="787" xr:uid="{00000000-0005-0000-0000-000061040000}"/>
    <cellStyle name="Ausgabe 2 2" xfId="1040" xr:uid="{00000000-0005-0000-0000-000062040000}"/>
    <cellStyle name="Ausgabe 2 2 2" xfId="1255" xr:uid="{00000000-0005-0000-0000-000063040000}"/>
    <cellStyle name="Ausgabe 2 2 2 2" xfId="2053" xr:uid="{00000000-0005-0000-0000-000064040000}"/>
    <cellStyle name="Ausgabe 2 2 2 3" xfId="2497" xr:uid="{00000000-0005-0000-0000-000065040000}"/>
    <cellStyle name="Ausgabe 2 2 2 4" xfId="2921" xr:uid="{00000000-0005-0000-0000-000066040000}"/>
    <cellStyle name="Ausgabe 2 2 3" xfId="1852" xr:uid="{00000000-0005-0000-0000-000067040000}"/>
    <cellStyle name="Ausgabe 2 2 4" xfId="2294" xr:uid="{00000000-0005-0000-0000-000068040000}"/>
    <cellStyle name="Ausgabe 2 2 5" xfId="2707" xr:uid="{00000000-0005-0000-0000-000069040000}"/>
    <cellStyle name="Ausgabe 2 3" xfId="925" xr:uid="{00000000-0005-0000-0000-00006A040000}"/>
    <cellStyle name="Ausgabe 2 3 2" xfId="1140" xr:uid="{00000000-0005-0000-0000-00006B040000}"/>
    <cellStyle name="Ausgabe 2 3 2 2" xfId="1944" xr:uid="{00000000-0005-0000-0000-00006C040000}"/>
    <cellStyle name="Ausgabe 2 3 2 3" xfId="2385" xr:uid="{00000000-0005-0000-0000-00006D040000}"/>
    <cellStyle name="Ausgabe 2 3 2 4" xfId="2806" xr:uid="{00000000-0005-0000-0000-00006E040000}"/>
    <cellStyle name="Ausgabe 2 3 3" xfId="1744" xr:uid="{00000000-0005-0000-0000-00006F040000}"/>
    <cellStyle name="Ausgabe 2 3 4" xfId="2182" xr:uid="{00000000-0005-0000-0000-000070040000}"/>
    <cellStyle name="Ausgabe 2 3 5" xfId="2592" xr:uid="{00000000-0005-0000-0000-000071040000}"/>
    <cellStyle name="Ausgabe 2 4" xfId="1098" xr:uid="{00000000-0005-0000-0000-000072040000}"/>
    <cellStyle name="Ausgabe 2 4 2" xfId="1902" xr:uid="{00000000-0005-0000-0000-000073040000}"/>
    <cellStyle name="Ausgabe 2 4 3" xfId="2343" xr:uid="{00000000-0005-0000-0000-000074040000}"/>
    <cellStyle name="Ausgabe 2 4 4" xfId="2764" xr:uid="{00000000-0005-0000-0000-000075040000}"/>
    <cellStyle name="Ausgabe 2 5" xfId="1666" xr:uid="{00000000-0005-0000-0000-000076040000}"/>
    <cellStyle name="Ausgabe 2 6" xfId="2138" xr:uid="{00000000-0005-0000-0000-000077040000}"/>
    <cellStyle name="Ausgabe 2 7" xfId="1649" xr:uid="{00000000-0005-0000-0000-000078040000}"/>
    <cellStyle name="Ausgabe 3" xfId="679" xr:uid="{00000000-0005-0000-0000-000079040000}"/>
    <cellStyle name="Ausgabe 3 2" xfId="1012" xr:uid="{00000000-0005-0000-0000-00007A040000}"/>
    <cellStyle name="Ausgabe 3 2 2" xfId="1227" xr:uid="{00000000-0005-0000-0000-00007B040000}"/>
    <cellStyle name="Ausgabe 3 2 2 2" xfId="2026" xr:uid="{00000000-0005-0000-0000-00007C040000}"/>
    <cellStyle name="Ausgabe 3 2 2 3" xfId="2469" xr:uid="{00000000-0005-0000-0000-00007D040000}"/>
    <cellStyle name="Ausgabe 3 2 2 4" xfId="2893" xr:uid="{00000000-0005-0000-0000-00007E040000}"/>
    <cellStyle name="Ausgabe 3 2 3" xfId="1825" xr:uid="{00000000-0005-0000-0000-00007F040000}"/>
    <cellStyle name="Ausgabe 3 2 4" xfId="2266" xr:uid="{00000000-0005-0000-0000-000080040000}"/>
    <cellStyle name="Ausgabe 3 2 5" xfId="2679" xr:uid="{00000000-0005-0000-0000-000081040000}"/>
    <cellStyle name="Ausgabe 3 3" xfId="931" xr:uid="{00000000-0005-0000-0000-000082040000}"/>
    <cellStyle name="Ausgabe 3 3 2" xfId="1146" xr:uid="{00000000-0005-0000-0000-000083040000}"/>
    <cellStyle name="Ausgabe 3 3 2 2" xfId="1950" xr:uid="{00000000-0005-0000-0000-000084040000}"/>
    <cellStyle name="Ausgabe 3 3 2 3" xfId="2391" xr:uid="{00000000-0005-0000-0000-000085040000}"/>
    <cellStyle name="Ausgabe 3 3 2 4" xfId="2812" xr:uid="{00000000-0005-0000-0000-000086040000}"/>
    <cellStyle name="Ausgabe 3 3 3" xfId="1750" xr:uid="{00000000-0005-0000-0000-000087040000}"/>
    <cellStyle name="Ausgabe 3 3 4" xfId="2188" xr:uid="{00000000-0005-0000-0000-000088040000}"/>
    <cellStyle name="Ausgabe 3 3 5" xfId="2598" xr:uid="{00000000-0005-0000-0000-000089040000}"/>
    <cellStyle name="Ausgabe 3 4" xfId="1095" xr:uid="{00000000-0005-0000-0000-00008A040000}"/>
    <cellStyle name="Ausgabe 3 4 2" xfId="1899" xr:uid="{00000000-0005-0000-0000-00008B040000}"/>
    <cellStyle name="Ausgabe 3 4 3" xfId="2341" xr:uid="{00000000-0005-0000-0000-00008C040000}"/>
    <cellStyle name="Ausgabe 3 4 4" xfId="2761" xr:uid="{00000000-0005-0000-0000-00008D040000}"/>
    <cellStyle name="Ausgabe 3 5" xfId="1628" xr:uid="{00000000-0005-0000-0000-00008E040000}"/>
    <cellStyle name="Ausgabe 3 6" xfId="1377" xr:uid="{00000000-0005-0000-0000-00008F040000}"/>
    <cellStyle name="Ausgabe 3 7" xfId="1647" xr:uid="{00000000-0005-0000-0000-000090040000}"/>
    <cellStyle name="Ausgabe 4" xfId="936" xr:uid="{00000000-0005-0000-0000-000091040000}"/>
    <cellStyle name="Ausgabe 4 2" xfId="1151" xr:uid="{00000000-0005-0000-0000-000092040000}"/>
    <cellStyle name="Ausgabe 4 2 2" xfId="1955" xr:uid="{00000000-0005-0000-0000-000093040000}"/>
    <cellStyle name="Ausgabe 4 2 3" xfId="2396" xr:uid="{00000000-0005-0000-0000-000094040000}"/>
    <cellStyle name="Ausgabe 4 2 4" xfId="2817" xr:uid="{00000000-0005-0000-0000-000095040000}"/>
    <cellStyle name="Ausgabe 4 3" xfId="1755" xr:uid="{00000000-0005-0000-0000-000096040000}"/>
    <cellStyle name="Ausgabe 4 4" xfId="2193" xr:uid="{00000000-0005-0000-0000-000097040000}"/>
    <cellStyle name="Ausgabe 4 5" xfId="2603" xr:uid="{00000000-0005-0000-0000-000098040000}"/>
    <cellStyle name="Ausgabe 5" xfId="1055" xr:uid="{00000000-0005-0000-0000-000099040000}"/>
    <cellStyle name="Ausgabe 5 2" xfId="1270" xr:uid="{00000000-0005-0000-0000-00009A040000}"/>
    <cellStyle name="Ausgabe 5 2 2" xfId="2066" xr:uid="{00000000-0005-0000-0000-00009B040000}"/>
    <cellStyle name="Ausgabe 5 2 3" xfId="2512" xr:uid="{00000000-0005-0000-0000-00009C040000}"/>
    <cellStyle name="Ausgabe 5 2 4" xfId="2936" xr:uid="{00000000-0005-0000-0000-00009D040000}"/>
    <cellStyle name="Ausgabe 5 3" xfId="1866" xr:uid="{00000000-0005-0000-0000-00009E040000}"/>
    <cellStyle name="Ausgabe 5 4" xfId="2308" xr:uid="{00000000-0005-0000-0000-00009F040000}"/>
    <cellStyle name="Ausgabe 5 5" xfId="2722" xr:uid="{00000000-0005-0000-0000-0000A0040000}"/>
    <cellStyle name="Ausgabe 6" xfId="1071" xr:uid="{00000000-0005-0000-0000-0000A1040000}"/>
    <cellStyle name="Ausgabe 6 2" xfId="1877" xr:uid="{00000000-0005-0000-0000-0000A2040000}"/>
    <cellStyle name="Ausgabe 6 3" xfId="2321" xr:uid="{00000000-0005-0000-0000-0000A3040000}"/>
    <cellStyle name="Ausgabe 6 4" xfId="2737" xr:uid="{00000000-0005-0000-0000-0000A4040000}"/>
    <cellStyle name="Bad 2" xfId="207" xr:uid="{00000000-0005-0000-0000-0000A5040000}"/>
    <cellStyle name="Bad 2 2" xfId="208" xr:uid="{00000000-0005-0000-0000-0000A6040000}"/>
    <cellStyle name="Bad 2 2 2" xfId="209" xr:uid="{00000000-0005-0000-0000-0000A7040000}"/>
    <cellStyle name="Bad 2 2 3" xfId="210" xr:uid="{00000000-0005-0000-0000-0000A8040000}"/>
    <cellStyle name="Bad 2 3" xfId="525" xr:uid="{00000000-0005-0000-0000-0000A9040000}"/>
    <cellStyle name="Bad 3" xfId="620" xr:uid="{00000000-0005-0000-0000-0000AA040000}"/>
    <cellStyle name="Bad 4" xfId="760" xr:uid="{00000000-0005-0000-0000-0000AB040000}"/>
    <cellStyle name="Berechnung" xfId="1493" hidden="1" xr:uid="{00000000-0005-0000-0000-0000AC040000}"/>
    <cellStyle name="Berechnung" xfId="1286" hidden="1" xr:uid="{00000000-0005-0000-0000-0000AD040000}"/>
    <cellStyle name="Berechnung" xfId="1510" hidden="1" xr:uid="{00000000-0005-0000-0000-0000AE040000}"/>
    <cellStyle name="Berechnung" xfId="2525" hidden="1" xr:uid="{00000000-0005-0000-0000-0000AF040000}"/>
    <cellStyle name="Berechnung" xfId="2077" hidden="1" xr:uid="{00000000-0005-0000-0000-0000B0040000}"/>
    <cellStyle name="Berechnung" xfId="415" hidden="1" xr:uid="{00000000-0005-0000-0000-0000B1040000}"/>
    <cellStyle name="Berechnung" xfId="1575" hidden="1" xr:uid="{00000000-0005-0000-0000-0000B2040000}"/>
    <cellStyle name="Berechnung" xfId="445" hidden="1" xr:uid="{00000000-0005-0000-0000-0000B3040000}"/>
    <cellStyle name="Berechnung" xfId="2135" hidden="1" xr:uid="{00000000-0005-0000-0000-0000B4040000}"/>
    <cellStyle name="Berechnung" xfId="1431" hidden="1" xr:uid="{00000000-0005-0000-0000-0000B5040000}"/>
    <cellStyle name="Berechnung" xfId="2951" hidden="1" xr:uid="{00000000-0005-0000-0000-0000B6040000}"/>
    <cellStyle name="Berechnung" xfId="2080" hidden="1" xr:uid="{00000000-0005-0000-0000-0000B7040000}"/>
    <cellStyle name="Berechnung 2" xfId="788" xr:uid="{00000000-0005-0000-0000-0000B8040000}"/>
    <cellStyle name="Berechnung 2 2" xfId="1041" xr:uid="{00000000-0005-0000-0000-0000B9040000}"/>
    <cellStyle name="Berechnung 2 2 2" xfId="1256" xr:uid="{00000000-0005-0000-0000-0000BA040000}"/>
    <cellStyle name="Berechnung 2 2 2 2" xfId="2054" xr:uid="{00000000-0005-0000-0000-0000BB040000}"/>
    <cellStyle name="Berechnung 2 2 2 3" xfId="2498" xr:uid="{00000000-0005-0000-0000-0000BC040000}"/>
    <cellStyle name="Berechnung 2 2 2 4" xfId="2922" xr:uid="{00000000-0005-0000-0000-0000BD040000}"/>
    <cellStyle name="Berechnung 2 2 3" xfId="1853" xr:uid="{00000000-0005-0000-0000-0000BE040000}"/>
    <cellStyle name="Berechnung 2 2 4" xfId="2295" xr:uid="{00000000-0005-0000-0000-0000BF040000}"/>
    <cellStyle name="Berechnung 2 2 5" xfId="2708" xr:uid="{00000000-0005-0000-0000-0000C0040000}"/>
    <cellStyle name="Berechnung 2 3" xfId="906" xr:uid="{00000000-0005-0000-0000-0000C1040000}"/>
    <cellStyle name="Berechnung 2 3 2" xfId="1121" xr:uid="{00000000-0005-0000-0000-0000C2040000}"/>
    <cellStyle name="Berechnung 2 3 2 2" xfId="1925" xr:uid="{00000000-0005-0000-0000-0000C3040000}"/>
    <cellStyle name="Berechnung 2 3 2 3" xfId="2366" xr:uid="{00000000-0005-0000-0000-0000C4040000}"/>
    <cellStyle name="Berechnung 2 3 2 4" xfId="2787" xr:uid="{00000000-0005-0000-0000-0000C5040000}"/>
    <cellStyle name="Berechnung 2 3 3" xfId="1725" xr:uid="{00000000-0005-0000-0000-0000C6040000}"/>
    <cellStyle name="Berechnung 2 3 4" xfId="2163" xr:uid="{00000000-0005-0000-0000-0000C7040000}"/>
    <cellStyle name="Berechnung 2 3 5" xfId="2573" xr:uid="{00000000-0005-0000-0000-0000C8040000}"/>
    <cellStyle name="Berechnung 2 4" xfId="962" xr:uid="{00000000-0005-0000-0000-0000C9040000}"/>
    <cellStyle name="Berechnung 2 4 2" xfId="1177" xr:uid="{00000000-0005-0000-0000-0000CA040000}"/>
    <cellStyle name="Berechnung 2 4 2 2" xfId="1978" xr:uid="{00000000-0005-0000-0000-0000CB040000}"/>
    <cellStyle name="Berechnung 2 4 2 3" xfId="2421" xr:uid="{00000000-0005-0000-0000-0000CC040000}"/>
    <cellStyle name="Berechnung 2 4 2 4" xfId="2843" xr:uid="{00000000-0005-0000-0000-0000CD040000}"/>
    <cellStyle name="Berechnung 2 4 3" xfId="1778" xr:uid="{00000000-0005-0000-0000-0000CE040000}"/>
    <cellStyle name="Berechnung 2 4 4" xfId="2218" xr:uid="{00000000-0005-0000-0000-0000CF040000}"/>
    <cellStyle name="Berechnung 2 4 5" xfId="2629" xr:uid="{00000000-0005-0000-0000-0000D0040000}"/>
    <cellStyle name="Berechnung 2 5" xfId="1099" xr:uid="{00000000-0005-0000-0000-0000D1040000}"/>
    <cellStyle name="Berechnung 2 5 2" xfId="1903" xr:uid="{00000000-0005-0000-0000-0000D2040000}"/>
    <cellStyle name="Berechnung 2 5 3" xfId="2344" xr:uid="{00000000-0005-0000-0000-0000D3040000}"/>
    <cellStyle name="Berechnung 2 5 4" xfId="2765" xr:uid="{00000000-0005-0000-0000-0000D4040000}"/>
    <cellStyle name="Berechnung 2 6" xfId="1667" xr:uid="{00000000-0005-0000-0000-0000D5040000}"/>
    <cellStyle name="Berechnung 2 7" xfId="2139" xr:uid="{00000000-0005-0000-0000-0000D6040000}"/>
    <cellStyle name="Berechnung 2 8" xfId="1715" xr:uid="{00000000-0005-0000-0000-0000D7040000}"/>
    <cellStyle name="Berechnung 3" xfId="669" xr:uid="{00000000-0005-0000-0000-0000D8040000}"/>
    <cellStyle name="Berechnung 3 2" xfId="1004" xr:uid="{00000000-0005-0000-0000-0000D9040000}"/>
    <cellStyle name="Berechnung 3 2 2" xfId="1219" xr:uid="{00000000-0005-0000-0000-0000DA040000}"/>
    <cellStyle name="Berechnung 3 2 2 2" xfId="2020" xr:uid="{00000000-0005-0000-0000-0000DB040000}"/>
    <cellStyle name="Berechnung 3 2 2 3" xfId="2462" xr:uid="{00000000-0005-0000-0000-0000DC040000}"/>
    <cellStyle name="Berechnung 3 2 2 4" xfId="2885" xr:uid="{00000000-0005-0000-0000-0000DD040000}"/>
    <cellStyle name="Berechnung 3 2 3" xfId="1819" xr:uid="{00000000-0005-0000-0000-0000DE040000}"/>
    <cellStyle name="Berechnung 3 2 4" xfId="2259" xr:uid="{00000000-0005-0000-0000-0000DF040000}"/>
    <cellStyle name="Berechnung 3 2 5" xfId="2671" xr:uid="{00000000-0005-0000-0000-0000E0040000}"/>
    <cellStyle name="Berechnung 3 3" xfId="940" xr:uid="{00000000-0005-0000-0000-0000E1040000}"/>
    <cellStyle name="Berechnung 3 3 2" xfId="1155" xr:uid="{00000000-0005-0000-0000-0000E2040000}"/>
    <cellStyle name="Berechnung 3 3 2 2" xfId="1958" xr:uid="{00000000-0005-0000-0000-0000E3040000}"/>
    <cellStyle name="Berechnung 3 3 2 3" xfId="2399" xr:uid="{00000000-0005-0000-0000-0000E4040000}"/>
    <cellStyle name="Berechnung 3 3 2 4" xfId="2821" xr:uid="{00000000-0005-0000-0000-0000E5040000}"/>
    <cellStyle name="Berechnung 3 3 3" xfId="1758" xr:uid="{00000000-0005-0000-0000-0000E6040000}"/>
    <cellStyle name="Berechnung 3 3 4" xfId="2196" xr:uid="{00000000-0005-0000-0000-0000E7040000}"/>
    <cellStyle name="Berechnung 3 3 5" xfId="2607" xr:uid="{00000000-0005-0000-0000-0000E8040000}"/>
    <cellStyle name="Berechnung 3 4" xfId="952" xr:uid="{00000000-0005-0000-0000-0000E9040000}"/>
    <cellStyle name="Berechnung 3 4 2" xfId="1167" xr:uid="{00000000-0005-0000-0000-0000EA040000}"/>
    <cellStyle name="Berechnung 3 4 2 2" xfId="1969" xr:uid="{00000000-0005-0000-0000-0000EB040000}"/>
    <cellStyle name="Berechnung 3 4 2 3" xfId="2411" xr:uid="{00000000-0005-0000-0000-0000EC040000}"/>
    <cellStyle name="Berechnung 3 4 2 4" xfId="2833" xr:uid="{00000000-0005-0000-0000-0000ED040000}"/>
    <cellStyle name="Berechnung 3 4 3" xfId="1769" xr:uid="{00000000-0005-0000-0000-0000EE040000}"/>
    <cellStyle name="Berechnung 3 4 4" xfId="2208" xr:uid="{00000000-0005-0000-0000-0000EF040000}"/>
    <cellStyle name="Berechnung 3 4 5" xfId="2619" xr:uid="{00000000-0005-0000-0000-0000F0040000}"/>
    <cellStyle name="Berechnung 3 5" xfId="1090" xr:uid="{00000000-0005-0000-0000-0000F1040000}"/>
    <cellStyle name="Berechnung 3 5 2" xfId="1896" xr:uid="{00000000-0005-0000-0000-0000F2040000}"/>
    <cellStyle name="Berechnung 3 5 3" xfId="2336" xr:uid="{00000000-0005-0000-0000-0000F3040000}"/>
    <cellStyle name="Berechnung 3 5 4" xfId="2756" xr:uid="{00000000-0005-0000-0000-0000F4040000}"/>
    <cellStyle name="Berechnung 3 6" xfId="1622" xr:uid="{00000000-0005-0000-0000-0000F5040000}"/>
    <cellStyle name="Berechnung 3 7" xfId="1338" xr:uid="{00000000-0005-0000-0000-0000F6040000}"/>
    <cellStyle name="Berechnung 3 8" xfId="1394" xr:uid="{00000000-0005-0000-0000-0000F7040000}"/>
    <cellStyle name="Berechnung 4" xfId="937" xr:uid="{00000000-0005-0000-0000-0000F8040000}"/>
    <cellStyle name="Berechnung 4 2" xfId="1152" xr:uid="{00000000-0005-0000-0000-0000F9040000}"/>
    <cellStyle name="Berechnung 4 2 2" xfId="1956" xr:uid="{00000000-0005-0000-0000-0000FA040000}"/>
    <cellStyle name="Berechnung 4 2 3" xfId="2397" xr:uid="{00000000-0005-0000-0000-0000FB040000}"/>
    <cellStyle name="Berechnung 4 2 4" xfId="2818" xr:uid="{00000000-0005-0000-0000-0000FC040000}"/>
    <cellStyle name="Berechnung 4 3" xfId="1756" xr:uid="{00000000-0005-0000-0000-0000FD040000}"/>
    <cellStyle name="Berechnung 4 4" xfId="2194" xr:uid="{00000000-0005-0000-0000-0000FE040000}"/>
    <cellStyle name="Berechnung 4 5" xfId="2604" xr:uid="{00000000-0005-0000-0000-0000FF040000}"/>
    <cellStyle name="Berechnung 5" xfId="1054" xr:uid="{00000000-0005-0000-0000-000000050000}"/>
    <cellStyle name="Berechnung 5 2" xfId="1269" xr:uid="{00000000-0005-0000-0000-000001050000}"/>
    <cellStyle name="Berechnung 5 2 2" xfId="2065" xr:uid="{00000000-0005-0000-0000-000002050000}"/>
    <cellStyle name="Berechnung 5 2 3" xfId="2511" xr:uid="{00000000-0005-0000-0000-000003050000}"/>
    <cellStyle name="Berechnung 5 2 4" xfId="2935" xr:uid="{00000000-0005-0000-0000-000004050000}"/>
    <cellStyle name="Berechnung 5 3" xfId="1865" xr:uid="{00000000-0005-0000-0000-000005050000}"/>
    <cellStyle name="Berechnung 5 4" xfId="2307" xr:uid="{00000000-0005-0000-0000-000006050000}"/>
    <cellStyle name="Berechnung 5 5" xfId="2721" xr:uid="{00000000-0005-0000-0000-000007050000}"/>
    <cellStyle name="Berechnung 6" xfId="1066" xr:uid="{00000000-0005-0000-0000-000008050000}"/>
    <cellStyle name="Berechnung 6 2" xfId="1280" xr:uid="{00000000-0005-0000-0000-000009050000}"/>
    <cellStyle name="Berechnung 6 2 2" xfId="2076" xr:uid="{00000000-0005-0000-0000-00000A050000}"/>
    <cellStyle name="Berechnung 6 2 3" xfId="2522" xr:uid="{00000000-0005-0000-0000-00000B050000}"/>
    <cellStyle name="Berechnung 6 2 4" xfId="2946" xr:uid="{00000000-0005-0000-0000-00000C050000}"/>
    <cellStyle name="Berechnung 6 3" xfId="1876" xr:uid="{00000000-0005-0000-0000-00000D050000}"/>
    <cellStyle name="Berechnung 6 4" xfId="2318" xr:uid="{00000000-0005-0000-0000-00000E050000}"/>
    <cellStyle name="Berechnung 6 5" xfId="2732" xr:uid="{00000000-0005-0000-0000-00000F050000}"/>
    <cellStyle name="Berechnung 7" xfId="1072" xr:uid="{00000000-0005-0000-0000-000010050000}"/>
    <cellStyle name="Berechnung 7 2" xfId="1878" xr:uid="{00000000-0005-0000-0000-000011050000}"/>
    <cellStyle name="Berechnung 7 3" xfId="2322" xr:uid="{00000000-0005-0000-0000-000012050000}"/>
    <cellStyle name="Berechnung 7 4" xfId="2738" xr:uid="{00000000-0005-0000-0000-000013050000}"/>
    <cellStyle name="Bold GHG Numbers (0.00)" xfId="211" xr:uid="{00000000-0005-0000-0000-000014050000}"/>
    <cellStyle name="Bold GHG Numbers (0.00) 2" xfId="1410" xr:uid="{00000000-0005-0000-0000-000015050000}"/>
    <cellStyle name="Bold GHG Numbers (0.00) 3" xfId="1505" xr:uid="{00000000-0005-0000-0000-000016050000}"/>
    <cellStyle name="Calcolo 2" xfId="57" xr:uid="{00000000-0005-0000-0000-000017050000}"/>
    <cellStyle name="Calculation 2" xfId="212" xr:uid="{00000000-0005-0000-0000-000018050000}"/>
    <cellStyle name="Calculation 2 2" xfId="213" xr:uid="{00000000-0005-0000-0000-000019050000}"/>
    <cellStyle name="Calculation 2 2 2" xfId="214" xr:uid="{00000000-0005-0000-0000-00001A050000}"/>
    <cellStyle name="Calculation 2 2 2 2" xfId="215" xr:uid="{00000000-0005-0000-0000-00001B050000}"/>
    <cellStyle name="Calculation 2 2 2 2 2" xfId="1414" xr:uid="{00000000-0005-0000-0000-00001C050000}"/>
    <cellStyle name="Calculation 2 2 2 2 3" xfId="1697" xr:uid="{00000000-0005-0000-0000-00001D050000}"/>
    <cellStyle name="Calculation 2 2 2 2 4" xfId="1541" xr:uid="{00000000-0005-0000-0000-00001E050000}"/>
    <cellStyle name="Calculation 2 2 2 3" xfId="216" xr:uid="{00000000-0005-0000-0000-00001F050000}"/>
    <cellStyle name="Calculation 2 2 2 3 2" xfId="1415" xr:uid="{00000000-0005-0000-0000-000020050000}"/>
    <cellStyle name="Calculation 2 2 2 3 3" xfId="1700" xr:uid="{00000000-0005-0000-0000-000021050000}"/>
    <cellStyle name="Calculation 2 2 2 3 4" xfId="2154" xr:uid="{00000000-0005-0000-0000-000022050000}"/>
    <cellStyle name="Calculation 2 2 2 4" xfId="1154" xr:uid="{00000000-0005-0000-0000-000023050000}"/>
    <cellStyle name="Calculation 2 2 2 4 2" xfId="1957" xr:uid="{00000000-0005-0000-0000-000024050000}"/>
    <cellStyle name="Calculation 2 2 2 4 3" xfId="2398" xr:uid="{00000000-0005-0000-0000-000025050000}"/>
    <cellStyle name="Calculation 2 2 2 4 4" xfId="2820" xr:uid="{00000000-0005-0000-0000-000026050000}"/>
    <cellStyle name="Calculation 2 2 2 5" xfId="1413" xr:uid="{00000000-0005-0000-0000-000027050000}"/>
    <cellStyle name="Calculation 2 2 2 6" xfId="1634" xr:uid="{00000000-0005-0000-0000-000028050000}"/>
    <cellStyle name="Calculation 2 2 2 7" xfId="2126" xr:uid="{00000000-0005-0000-0000-000029050000}"/>
    <cellStyle name="Calculation 2 2 3" xfId="939" xr:uid="{00000000-0005-0000-0000-00002A050000}"/>
    <cellStyle name="Calculation 2 2 3 2" xfId="1757" xr:uid="{00000000-0005-0000-0000-00002B050000}"/>
    <cellStyle name="Calculation 2 2 3 3" xfId="2195" xr:uid="{00000000-0005-0000-0000-00002C050000}"/>
    <cellStyle name="Calculation 2 2 3 4" xfId="2606" xr:uid="{00000000-0005-0000-0000-00002D050000}"/>
    <cellStyle name="Calculation 2 2 4" xfId="1412" xr:uid="{00000000-0005-0000-0000-00002E050000}"/>
    <cellStyle name="Calculation 2 2 5" xfId="1642" xr:uid="{00000000-0005-0000-0000-00002F050000}"/>
    <cellStyle name="Calculation 2 2 6" xfId="2159" xr:uid="{00000000-0005-0000-0000-000030050000}"/>
    <cellStyle name="Calculation 2 3" xfId="217" xr:uid="{00000000-0005-0000-0000-000031050000}"/>
    <cellStyle name="Calculation 2 3 2" xfId="218" xr:uid="{00000000-0005-0000-0000-000032050000}"/>
    <cellStyle name="Calculation 2 3 2 2" xfId="219" xr:uid="{00000000-0005-0000-0000-000033050000}"/>
    <cellStyle name="Calculation 2 3 2 2 2" xfId="1418" xr:uid="{00000000-0005-0000-0000-000034050000}"/>
    <cellStyle name="Calculation 2 3 2 2 3" xfId="1699" xr:uid="{00000000-0005-0000-0000-000035050000}"/>
    <cellStyle name="Calculation 2 3 2 2 4" xfId="2155" xr:uid="{00000000-0005-0000-0000-000036050000}"/>
    <cellStyle name="Calculation 2 3 2 3" xfId="220" xr:uid="{00000000-0005-0000-0000-000037050000}"/>
    <cellStyle name="Calculation 2 3 2 3 2" xfId="1419" xr:uid="{00000000-0005-0000-0000-000038050000}"/>
    <cellStyle name="Calculation 2 3 2 3 3" xfId="1641" xr:uid="{00000000-0005-0000-0000-000039050000}"/>
    <cellStyle name="Calculation 2 3 2 3 4" xfId="2156" xr:uid="{00000000-0005-0000-0000-00003A050000}"/>
    <cellStyle name="Calculation 2 3 2 4" xfId="1238" xr:uid="{00000000-0005-0000-0000-00003B050000}"/>
    <cellStyle name="Calculation 2 3 2 4 2" xfId="2037" xr:uid="{00000000-0005-0000-0000-00003C050000}"/>
    <cellStyle name="Calculation 2 3 2 4 3" xfId="2480" xr:uid="{00000000-0005-0000-0000-00003D050000}"/>
    <cellStyle name="Calculation 2 3 2 4 4" xfId="2904" xr:uid="{00000000-0005-0000-0000-00003E050000}"/>
    <cellStyle name="Calculation 2 3 2 5" xfId="1417" xr:uid="{00000000-0005-0000-0000-00003F050000}"/>
    <cellStyle name="Calculation 2 3 2 6" xfId="1698" xr:uid="{00000000-0005-0000-0000-000040050000}"/>
    <cellStyle name="Calculation 2 3 2 7" xfId="2124" xr:uid="{00000000-0005-0000-0000-000041050000}"/>
    <cellStyle name="Calculation 2 3 3" xfId="1023" xr:uid="{00000000-0005-0000-0000-000042050000}"/>
    <cellStyle name="Calculation 2 3 3 2" xfId="1836" xr:uid="{00000000-0005-0000-0000-000043050000}"/>
    <cellStyle name="Calculation 2 3 3 3" xfId="2277" xr:uid="{00000000-0005-0000-0000-000044050000}"/>
    <cellStyle name="Calculation 2 3 3 4" xfId="2690" xr:uid="{00000000-0005-0000-0000-000045050000}"/>
    <cellStyle name="Calculation 2 3 4" xfId="1416" xr:uid="{00000000-0005-0000-0000-000046050000}"/>
    <cellStyle name="Calculation 2 3 5" xfId="1640" xr:uid="{00000000-0005-0000-0000-000047050000}"/>
    <cellStyle name="Calculation 2 3 6" xfId="2157" xr:uid="{00000000-0005-0000-0000-000048050000}"/>
    <cellStyle name="Calculation 2 4" xfId="221" xr:uid="{00000000-0005-0000-0000-000049050000}"/>
    <cellStyle name="Calculation 2 4 2" xfId="222" xr:uid="{00000000-0005-0000-0000-00004A050000}"/>
    <cellStyle name="Calculation 2 4 2 2" xfId="1144" xr:uid="{00000000-0005-0000-0000-00004B050000}"/>
    <cellStyle name="Calculation 2 4 2 2 2" xfId="1948" xr:uid="{00000000-0005-0000-0000-00004C050000}"/>
    <cellStyle name="Calculation 2 4 2 2 3" xfId="2389" xr:uid="{00000000-0005-0000-0000-00004D050000}"/>
    <cellStyle name="Calculation 2 4 2 2 4" xfId="2810" xr:uid="{00000000-0005-0000-0000-00004E050000}"/>
    <cellStyle name="Calculation 2 4 2 3" xfId="1421" xr:uid="{00000000-0005-0000-0000-00004F050000}"/>
    <cellStyle name="Calculation 2 4 2 4" xfId="1633" xr:uid="{00000000-0005-0000-0000-000050050000}"/>
    <cellStyle name="Calculation 2 4 2 5" xfId="1608" xr:uid="{00000000-0005-0000-0000-000051050000}"/>
    <cellStyle name="Calculation 2 4 3" xfId="223" xr:uid="{00000000-0005-0000-0000-000052050000}"/>
    <cellStyle name="Calculation 2 4 3 2" xfId="1422" xr:uid="{00000000-0005-0000-0000-000053050000}"/>
    <cellStyle name="Calculation 2 4 3 3" xfId="1695" xr:uid="{00000000-0005-0000-0000-000054050000}"/>
    <cellStyle name="Calculation 2 4 3 4" xfId="1373" xr:uid="{00000000-0005-0000-0000-000055050000}"/>
    <cellStyle name="Calculation 2 4 4" xfId="929" xr:uid="{00000000-0005-0000-0000-000056050000}"/>
    <cellStyle name="Calculation 2 4 4 2" xfId="1748" xr:uid="{00000000-0005-0000-0000-000057050000}"/>
    <cellStyle name="Calculation 2 4 4 3" xfId="2186" xr:uid="{00000000-0005-0000-0000-000058050000}"/>
    <cellStyle name="Calculation 2 4 4 4" xfId="2596" xr:uid="{00000000-0005-0000-0000-000059050000}"/>
    <cellStyle name="Calculation 2 4 5" xfId="1420" xr:uid="{00000000-0005-0000-0000-00005A050000}"/>
    <cellStyle name="Calculation 2 4 6" xfId="1635" xr:uid="{00000000-0005-0000-0000-00005B050000}"/>
    <cellStyle name="Calculation 2 4 7" xfId="2125" xr:uid="{00000000-0005-0000-0000-00005C050000}"/>
    <cellStyle name="Calculation 2 5" xfId="299" xr:uid="{00000000-0005-0000-0000-00005D050000}"/>
    <cellStyle name="Calculation 2 5 2" xfId="1073" xr:uid="{00000000-0005-0000-0000-00005E050000}"/>
    <cellStyle name="Calculation 2 5 2 2" xfId="1879" xr:uid="{00000000-0005-0000-0000-00005F050000}"/>
    <cellStyle name="Calculation 2 5 2 3" xfId="2323" xr:uid="{00000000-0005-0000-0000-000060050000}"/>
    <cellStyle name="Calculation 2 5 2 4" xfId="2739" xr:uid="{00000000-0005-0000-0000-000061050000}"/>
    <cellStyle name="Calculation 2 6" xfId="526" xr:uid="{00000000-0005-0000-0000-000062050000}"/>
    <cellStyle name="Calculation 2 6 2" xfId="1564" xr:uid="{00000000-0005-0000-0000-000063050000}"/>
    <cellStyle name="Calculation 2 6 3" xfId="1400" xr:uid="{00000000-0005-0000-0000-000064050000}"/>
    <cellStyle name="Calculation 2 6 4" xfId="1368" xr:uid="{00000000-0005-0000-0000-000065050000}"/>
    <cellStyle name="Calculation 2 7" xfId="1411" xr:uid="{00000000-0005-0000-0000-000066050000}"/>
    <cellStyle name="Calculation 2 8" xfId="1702" xr:uid="{00000000-0005-0000-0000-000067050000}"/>
    <cellStyle name="Calculation 2 9" xfId="2158" xr:uid="{00000000-0005-0000-0000-000068050000}"/>
    <cellStyle name="Calculation 3" xfId="621" xr:uid="{00000000-0005-0000-0000-000069050000}"/>
    <cellStyle name="Calculation 3 2" xfId="978" xr:uid="{00000000-0005-0000-0000-00006A050000}"/>
    <cellStyle name="Calculation 3 2 2" xfId="1193" xr:uid="{00000000-0005-0000-0000-00006B050000}"/>
    <cellStyle name="Calculation 3 2 2 2" xfId="1994" xr:uid="{00000000-0005-0000-0000-00006C050000}"/>
    <cellStyle name="Calculation 3 2 2 3" xfId="2436" xr:uid="{00000000-0005-0000-0000-00006D050000}"/>
    <cellStyle name="Calculation 3 2 2 4" xfId="2859" xr:uid="{00000000-0005-0000-0000-00006E050000}"/>
    <cellStyle name="Calculation 3 2 3" xfId="1793" xr:uid="{00000000-0005-0000-0000-00006F050000}"/>
    <cellStyle name="Calculation 3 2 4" xfId="2233" xr:uid="{00000000-0005-0000-0000-000070050000}"/>
    <cellStyle name="Calculation 3 2 5" xfId="2645" xr:uid="{00000000-0005-0000-0000-000071050000}"/>
    <cellStyle name="Calculation 3 3" xfId="964" xr:uid="{00000000-0005-0000-0000-000072050000}"/>
    <cellStyle name="Calculation 3 3 2" xfId="1179" xr:uid="{00000000-0005-0000-0000-000073050000}"/>
    <cellStyle name="Calculation 3 3 2 2" xfId="1980" xr:uid="{00000000-0005-0000-0000-000074050000}"/>
    <cellStyle name="Calculation 3 3 2 3" xfId="2423" xr:uid="{00000000-0005-0000-0000-000075050000}"/>
    <cellStyle name="Calculation 3 3 2 4" xfId="2845" xr:uid="{00000000-0005-0000-0000-000076050000}"/>
    <cellStyle name="Calculation 3 3 3" xfId="1780" xr:uid="{00000000-0005-0000-0000-000077050000}"/>
    <cellStyle name="Calculation 3 3 4" xfId="2220" xr:uid="{00000000-0005-0000-0000-000078050000}"/>
    <cellStyle name="Calculation 3 3 5" xfId="2631" xr:uid="{00000000-0005-0000-0000-000079050000}"/>
    <cellStyle name="Calculation 3 4" xfId="1048" xr:uid="{00000000-0005-0000-0000-00007A050000}"/>
    <cellStyle name="Calculation 3 4 2" xfId="1263" xr:uid="{00000000-0005-0000-0000-00007B050000}"/>
    <cellStyle name="Calculation 3 4 2 2" xfId="2061" xr:uid="{00000000-0005-0000-0000-00007C050000}"/>
    <cellStyle name="Calculation 3 4 2 3" xfId="2505" xr:uid="{00000000-0005-0000-0000-00007D050000}"/>
    <cellStyle name="Calculation 3 4 2 4" xfId="2929" xr:uid="{00000000-0005-0000-0000-00007E050000}"/>
    <cellStyle name="Calculation 3 4 3" xfId="1860" xr:uid="{00000000-0005-0000-0000-00007F050000}"/>
    <cellStyle name="Calculation 3 4 4" xfId="2302" xr:uid="{00000000-0005-0000-0000-000080050000}"/>
    <cellStyle name="Calculation 3 4 5" xfId="2715" xr:uid="{00000000-0005-0000-0000-000081050000}"/>
    <cellStyle name="Calculation 3 5" xfId="1081" xr:uid="{00000000-0005-0000-0000-000082050000}"/>
    <cellStyle name="Calculation 3 5 2" xfId="1887" xr:uid="{00000000-0005-0000-0000-000083050000}"/>
    <cellStyle name="Calculation 3 5 3" xfId="2331" xr:uid="{00000000-0005-0000-0000-000084050000}"/>
    <cellStyle name="Calculation 3 5 4" xfId="2747" xr:uid="{00000000-0005-0000-0000-000085050000}"/>
    <cellStyle name="Calculation 3 6" xfId="1598" xr:uid="{00000000-0005-0000-0000-000086050000}"/>
    <cellStyle name="Calculation 3 7" xfId="1391" xr:uid="{00000000-0005-0000-0000-000087050000}"/>
    <cellStyle name="Calculation 3 8" xfId="1643" xr:uid="{00000000-0005-0000-0000-000088050000}"/>
    <cellStyle name="Cella collegata 2" xfId="58" xr:uid="{00000000-0005-0000-0000-000089050000}"/>
    <cellStyle name="Cella da controllare 2" xfId="59" xr:uid="{00000000-0005-0000-0000-00008A050000}"/>
    <cellStyle name="Check Cell 2" xfId="224" xr:uid="{00000000-0005-0000-0000-00008B050000}"/>
    <cellStyle name="Check Cell 2 2" xfId="225" xr:uid="{00000000-0005-0000-0000-00008C050000}"/>
    <cellStyle name="Check Cell 2 2 2" xfId="226" xr:uid="{00000000-0005-0000-0000-00008D050000}"/>
    <cellStyle name="Check Cell 2 2 3" xfId="227" xr:uid="{00000000-0005-0000-0000-00008E050000}"/>
    <cellStyle name="Check Cell 2 3" xfId="527" xr:uid="{00000000-0005-0000-0000-00008F050000}"/>
    <cellStyle name="Check Cell 3" xfId="622" xr:uid="{00000000-0005-0000-0000-000090050000}"/>
    <cellStyle name="Check Cell 4" xfId="766" xr:uid="{00000000-0005-0000-0000-000091050000}"/>
    <cellStyle name="Collegamento ipertestuale 2" xfId="60" xr:uid="{00000000-0005-0000-0000-000092050000}"/>
    <cellStyle name="Collegamento ipertestuale 2 2" xfId="61" xr:uid="{00000000-0005-0000-0000-000093050000}"/>
    <cellStyle name="Collegamento ipertestuale 3" xfId="62" xr:uid="{00000000-0005-0000-0000-000094050000}"/>
    <cellStyle name="Collegamento ipertestuale 4" xfId="250" xr:uid="{00000000-0005-0000-0000-000095050000}"/>
    <cellStyle name="Collegamento ipertestuale 5" xfId="395" xr:uid="{00000000-0005-0000-0000-000096050000}"/>
    <cellStyle name="Colore 1 2" xfId="63" xr:uid="{00000000-0005-0000-0000-000097050000}"/>
    <cellStyle name="Colore 2 2" xfId="64" xr:uid="{00000000-0005-0000-0000-000098050000}"/>
    <cellStyle name="Colore 3 2" xfId="65" xr:uid="{00000000-0005-0000-0000-000099050000}"/>
    <cellStyle name="Colore 4 2" xfId="66" xr:uid="{00000000-0005-0000-0000-00009A050000}"/>
    <cellStyle name="Colore 5 2" xfId="67" xr:uid="{00000000-0005-0000-0000-00009B050000}"/>
    <cellStyle name="Colore 6 2" xfId="68" xr:uid="{00000000-0005-0000-0000-00009C050000}"/>
    <cellStyle name="Comma 10" xfId="229" xr:uid="{00000000-0005-0000-0000-00009D050000}"/>
    <cellStyle name="Comma 2" xfId="230" xr:uid="{00000000-0005-0000-0000-00009E050000}"/>
    <cellStyle name="Comma 2 2" xfId="231" xr:uid="{00000000-0005-0000-0000-00009F050000}"/>
    <cellStyle name="Comma 2 2 2" xfId="810" xr:uid="{00000000-0005-0000-0000-0000A0050000}"/>
    <cellStyle name="Comma 2 2 3" xfId="529" xr:uid="{00000000-0005-0000-0000-0000A1050000}"/>
    <cellStyle name="Comma 2 3" xfId="232" xr:uid="{00000000-0005-0000-0000-0000A2050000}"/>
    <cellStyle name="Comma 2 4" xfId="233" xr:uid="{00000000-0005-0000-0000-0000A3050000}"/>
    <cellStyle name="Comma 2 5" xfId="528" xr:uid="{00000000-0005-0000-0000-0000A4050000}"/>
    <cellStyle name="Comma 3" xfId="234" xr:uid="{00000000-0005-0000-0000-0000A5050000}"/>
    <cellStyle name="Comma 3 2" xfId="405" xr:uid="{00000000-0005-0000-0000-0000A6050000}"/>
    <cellStyle name="Constants" xfId="408" xr:uid="{00000000-0005-0000-0000-0000A7050000}"/>
    <cellStyle name="ContentsHyperlink" xfId="638" xr:uid="{00000000-0005-0000-0000-0000A8050000}"/>
    <cellStyle name="Cover" xfId="235" xr:uid="{00000000-0005-0000-0000-0000A9050000}"/>
    <cellStyle name="CustomCellsOrange" xfId="404" xr:uid="{00000000-0005-0000-0000-0000AA050000}"/>
    <cellStyle name="CustomCellsOrange 2" xfId="811" xr:uid="{00000000-0005-0000-0000-0000AB050000}"/>
    <cellStyle name="CustomCellsOrange 2 2" xfId="833" xr:uid="{00000000-0005-0000-0000-0000AC050000}"/>
    <cellStyle name="CustomCellsOrange 2 2 2" xfId="902" xr:uid="{00000000-0005-0000-0000-0000AD050000}"/>
    <cellStyle name="CustomCellsOrange 2 2 2 2" xfId="1067" xr:uid="{00000000-0005-0000-0000-0000AE050000}"/>
    <cellStyle name="CustomCellsOrange 2 2 2 2 2" xfId="1281" xr:uid="{00000000-0005-0000-0000-0000AF050000}"/>
    <cellStyle name="CustomCellsOrange 2 2 2 2 2 2" xfId="2947" xr:uid="{00000000-0005-0000-0000-0000B0050000}"/>
    <cellStyle name="CustomCellsOrange 2 2 2 2 3" xfId="2733" xr:uid="{00000000-0005-0000-0000-0000B1050000}"/>
    <cellStyle name="CustomCellsOrange 2 2 2 3" xfId="2569" xr:uid="{00000000-0005-0000-0000-0000B2050000}"/>
    <cellStyle name="CustomCellsOrange 2 2 3" xfId="1050" xr:uid="{00000000-0005-0000-0000-0000B3050000}"/>
    <cellStyle name="CustomCellsOrange 2 2 3 2" xfId="1265" xr:uid="{00000000-0005-0000-0000-0000B4050000}"/>
    <cellStyle name="CustomCellsOrange 2 2 3 2 2" xfId="2931" xr:uid="{00000000-0005-0000-0000-0000B5050000}"/>
    <cellStyle name="CustomCellsOrange 2 2 3 3" xfId="2717" xr:uid="{00000000-0005-0000-0000-0000B6050000}"/>
    <cellStyle name="CustomCellsOrange 2 2 4" xfId="968" xr:uid="{00000000-0005-0000-0000-0000B7050000}"/>
    <cellStyle name="CustomCellsOrange 2 2 4 2" xfId="1183" xr:uid="{00000000-0005-0000-0000-0000B8050000}"/>
    <cellStyle name="CustomCellsOrange 2 2 4 2 2" xfId="2849" xr:uid="{00000000-0005-0000-0000-0000B9050000}"/>
    <cellStyle name="CustomCellsOrange 2 2 4 3" xfId="2635" xr:uid="{00000000-0005-0000-0000-0000BA050000}"/>
    <cellStyle name="CustomCellsOrange 2 2 5" xfId="1069" xr:uid="{00000000-0005-0000-0000-0000BB050000}"/>
    <cellStyle name="CustomCellsOrange 2 2 5 2" xfId="1283" xr:uid="{00000000-0005-0000-0000-0000BC050000}"/>
    <cellStyle name="CustomCellsOrange 2 2 5 2 2" xfId="2949" xr:uid="{00000000-0005-0000-0000-0000BD050000}"/>
    <cellStyle name="CustomCellsOrange 2 2 5 3" xfId="2735" xr:uid="{00000000-0005-0000-0000-0000BE050000}"/>
    <cellStyle name="CustomCellsOrange 2 2 6" xfId="1428" xr:uid="{00000000-0005-0000-0000-0000BF050000}"/>
    <cellStyle name="CustomCellsOrange 2 3" xfId="1720" xr:uid="{00000000-0005-0000-0000-0000C0050000}"/>
    <cellStyle name="CustomCellsOrange 3" xfId="670" xr:uid="{00000000-0005-0000-0000-0000C1050000}"/>
    <cellStyle name="CustomCellsOrange 3 2" xfId="1005" xr:uid="{00000000-0005-0000-0000-0000C2050000}"/>
    <cellStyle name="CustomCellsOrange 3 2 2" xfId="1220" xr:uid="{00000000-0005-0000-0000-0000C3050000}"/>
    <cellStyle name="CustomCellsOrange 3 2 2 2" xfId="2886" xr:uid="{00000000-0005-0000-0000-0000C4050000}"/>
    <cellStyle name="CustomCellsOrange 3 2 3" xfId="2672" xr:uid="{00000000-0005-0000-0000-0000C5050000}"/>
    <cellStyle name="CustomCellsOrange 3 3" xfId="938" xr:uid="{00000000-0005-0000-0000-0000C6050000}"/>
    <cellStyle name="CustomCellsOrange 3 3 2" xfId="1153" xr:uid="{00000000-0005-0000-0000-0000C7050000}"/>
    <cellStyle name="CustomCellsOrange 3 3 2 2" xfId="2819" xr:uid="{00000000-0005-0000-0000-0000C8050000}"/>
    <cellStyle name="CustomCellsOrange 3 3 3" xfId="2605" xr:uid="{00000000-0005-0000-0000-0000C9050000}"/>
    <cellStyle name="CustomCellsOrange 3 4" xfId="951" xr:uid="{00000000-0005-0000-0000-0000CA050000}"/>
    <cellStyle name="CustomCellsOrange 3 4 2" xfId="1166" xr:uid="{00000000-0005-0000-0000-0000CB050000}"/>
    <cellStyle name="CustomCellsOrange 3 4 2 2" xfId="2832" xr:uid="{00000000-0005-0000-0000-0000CC050000}"/>
    <cellStyle name="CustomCellsOrange 3 4 3" xfId="2618" xr:uid="{00000000-0005-0000-0000-0000CD050000}"/>
    <cellStyle name="CustomCellsOrange 3 5" xfId="1091" xr:uid="{00000000-0005-0000-0000-0000CE050000}"/>
    <cellStyle name="CustomCellsOrange 3 5 2" xfId="2757" xr:uid="{00000000-0005-0000-0000-0000CF050000}"/>
    <cellStyle name="CustomCellsOrange 3 6" xfId="1405" xr:uid="{00000000-0005-0000-0000-0000D0050000}"/>
    <cellStyle name="CustomCellsOrange 4" xfId="1933" xr:uid="{00000000-0005-0000-0000-0000D1050000}"/>
    <cellStyle name="CustomizationCells" xfId="420" xr:uid="{00000000-0005-0000-0000-0000D2050000}"/>
    <cellStyle name="CustomizationCells 2" xfId="812" xr:uid="{00000000-0005-0000-0000-0000D3050000}"/>
    <cellStyle name="CustomizationCells 2 2" xfId="834" xr:uid="{00000000-0005-0000-0000-0000D4050000}"/>
    <cellStyle name="CustomizationCells 2 2 2" xfId="903" xr:uid="{00000000-0005-0000-0000-0000D5050000}"/>
    <cellStyle name="CustomizationCells 2 2 2 2" xfId="1068" xr:uid="{00000000-0005-0000-0000-0000D6050000}"/>
    <cellStyle name="CustomizationCells 2 2 2 2 2" xfId="1282" xr:uid="{00000000-0005-0000-0000-0000D7050000}"/>
    <cellStyle name="CustomizationCells 2 2 2 2 2 2" xfId="2948" xr:uid="{00000000-0005-0000-0000-0000D8050000}"/>
    <cellStyle name="CustomizationCells 2 2 2 2 3" xfId="2734" xr:uid="{00000000-0005-0000-0000-0000D9050000}"/>
    <cellStyle name="CustomizationCells 2 2 2 3" xfId="2570" xr:uid="{00000000-0005-0000-0000-0000DA050000}"/>
    <cellStyle name="CustomizationCells 2 2 3" xfId="1051" xr:uid="{00000000-0005-0000-0000-0000DB050000}"/>
    <cellStyle name="CustomizationCells 2 2 3 2" xfId="1266" xr:uid="{00000000-0005-0000-0000-0000DC050000}"/>
    <cellStyle name="CustomizationCells 2 2 3 2 2" xfId="2932" xr:uid="{00000000-0005-0000-0000-0000DD050000}"/>
    <cellStyle name="CustomizationCells 2 2 3 3" xfId="2718" xr:uid="{00000000-0005-0000-0000-0000DE050000}"/>
    <cellStyle name="CustomizationCells 2 2 4" xfId="914" xr:uid="{00000000-0005-0000-0000-0000DF050000}"/>
    <cellStyle name="CustomizationCells 2 2 4 2" xfId="1129" xr:uid="{00000000-0005-0000-0000-0000E0050000}"/>
    <cellStyle name="CustomizationCells 2 2 4 2 2" xfId="2795" xr:uid="{00000000-0005-0000-0000-0000E1050000}"/>
    <cellStyle name="CustomizationCells 2 2 4 3" xfId="2581" xr:uid="{00000000-0005-0000-0000-0000E2050000}"/>
    <cellStyle name="CustomizationCells 2 2 5" xfId="1070" xr:uid="{00000000-0005-0000-0000-0000E3050000}"/>
    <cellStyle name="CustomizationCells 2 2 5 2" xfId="1284" xr:uid="{00000000-0005-0000-0000-0000E4050000}"/>
    <cellStyle name="CustomizationCells 2 2 5 3" xfId="2736" xr:uid="{00000000-0005-0000-0000-0000E5050000}"/>
    <cellStyle name="CustomizationCells 2 2 6" xfId="1464" xr:uid="{00000000-0005-0000-0000-0000E6050000}"/>
    <cellStyle name="CustomizationCells 2 3" xfId="1648" xr:uid="{00000000-0005-0000-0000-0000E7050000}"/>
    <cellStyle name="CustomizationCells 3" xfId="671" xr:uid="{00000000-0005-0000-0000-0000E8050000}"/>
    <cellStyle name="CustomizationCells 3 2" xfId="1006" xr:uid="{00000000-0005-0000-0000-0000E9050000}"/>
    <cellStyle name="CustomizationCells 3 2 2" xfId="1221" xr:uid="{00000000-0005-0000-0000-0000EA050000}"/>
    <cellStyle name="CustomizationCells 3 2 2 2" xfId="2887" xr:uid="{00000000-0005-0000-0000-0000EB050000}"/>
    <cellStyle name="CustomizationCells 3 2 3" xfId="2673" xr:uid="{00000000-0005-0000-0000-0000EC050000}"/>
    <cellStyle name="CustomizationCells 3 3" xfId="1033" xr:uid="{00000000-0005-0000-0000-0000ED050000}"/>
    <cellStyle name="CustomizationCells 3 3 2" xfId="1248" xr:uid="{00000000-0005-0000-0000-0000EE050000}"/>
    <cellStyle name="CustomizationCells 3 3 2 2" xfId="2914" xr:uid="{00000000-0005-0000-0000-0000EF050000}"/>
    <cellStyle name="CustomizationCells 3 3 3" xfId="2700" xr:uid="{00000000-0005-0000-0000-0000F0050000}"/>
    <cellStyle name="CustomizationCells 3 4" xfId="953" xr:uid="{00000000-0005-0000-0000-0000F1050000}"/>
    <cellStyle name="CustomizationCells 3 4 2" xfId="1168" xr:uid="{00000000-0005-0000-0000-0000F2050000}"/>
    <cellStyle name="CustomizationCells 3 4 2 2" xfId="2834" xr:uid="{00000000-0005-0000-0000-0000F3050000}"/>
    <cellStyle name="CustomizationCells 3 4 3" xfId="2620" xr:uid="{00000000-0005-0000-0000-0000F4050000}"/>
    <cellStyle name="CustomizationCells 3 5" xfId="1092" xr:uid="{00000000-0005-0000-0000-0000F5050000}"/>
    <cellStyle name="CustomizationCells 3 5 2" xfId="2758" xr:uid="{00000000-0005-0000-0000-0000F6050000}"/>
    <cellStyle name="CustomizationCells 3 6" xfId="1709" xr:uid="{00000000-0005-0000-0000-0000F7050000}"/>
    <cellStyle name="CustomizationCells 4" xfId="472" xr:uid="{00000000-0005-0000-0000-0000F8050000}"/>
    <cellStyle name="CustomizationCells 4 2" xfId="2145" xr:uid="{00000000-0005-0000-0000-0000F9050000}"/>
    <cellStyle name="CustomizationCells 5" xfId="2133" xr:uid="{00000000-0005-0000-0000-0000FA050000}"/>
    <cellStyle name="CustomizationGreenCells" xfId="530" xr:uid="{00000000-0005-0000-0000-0000FB050000}"/>
    <cellStyle name="CustomizationGreenCells 2" xfId="813" xr:uid="{00000000-0005-0000-0000-0000FC050000}"/>
    <cellStyle name="CustomizationGreenCells 2 2" xfId="1683" xr:uid="{00000000-0005-0000-0000-0000FD050000}"/>
    <cellStyle name="CustomizationGreenCells 2 3" xfId="1721" xr:uid="{00000000-0005-0000-0000-0000FE050000}"/>
    <cellStyle name="CustomizationGreenCells 3" xfId="672" xr:uid="{00000000-0005-0000-0000-0000FF050000}"/>
    <cellStyle name="CustomizationGreenCells 3 2" xfId="1007" xr:uid="{00000000-0005-0000-0000-000000060000}"/>
    <cellStyle name="CustomizationGreenCells 3 2 2" xfId="1222" xr:uid="{00000000-0005-0000-0000-000001060000}"/>
    <cellStyle name="CustomizationGreenCells 3 2 2 2" xfId="2021" xr:uid="{00000000-0005-0000-0000-000002060000}"/>
    <cellStyle name="CustomizationGreenCells 3 2 2 3" xfId="2464" xr:uid="{00000000-0005-0000-0000-000003060000}"/>
    <cellStyle name="CustomizationGreenCells 3 2 2 4" xfId="2888" xr:uid="{00000000-0005-0000-0000-000004060000}"/>
    <cellStyle name="CustomizationGreenCells 3 2 3" xfId="1820" xr:uid="{00000000-0005-0000-0000-000005060000}"/>
    <cellStyle name="CustomizationGreenCells 3 2 4" xfId="2261" xr:uid="{00000000-0005-0000-0000-000006060000}"/>
    <cellStyle name="CustomizationGreenCells 3 2 5" xfId="2674" xr:uid="{00000000-0005-0000-0000-000007060000}"/>
    <cellStyle name="CustomizationGreenCells 3 3" xfId="977" xr:uid="{00000000-0005-0000-0000-000008060000}"/>
    <cellStyle name="CustomizationGreenCells 3 3 2" xfId="1192" xr:uid="{00000000-0005-0000-0000-000009060000}"/>
    <cellStyle name="CustomizationGreenCells 3 3 2 2" xfId="1993" xr:uid="{00000000-0005-0000-0000-00000A060000}"/>
    <cellStyle name="CustomizationGreenCells 3 3 2 3" xfId="2435" xr:uid="{00000000-0005-0000-0000-00000B060000}"/>
    <cellStyle name="CustomizationGreenCells 3 3 2 4" xfId="2858" xr:uid="{00000000-0005-0000-0000-00000C060000}"/>
    <cellStyle name="CustomizationGreenCells 3 3 3" xfId="1792" xr:uid="{00000000-0005-0000-0000-00000D060000}"/>
    <cellStyle name="CustomizationGreenCells 3 3 4" xfId="2232" xr:uid="{00000000-0005-0000-0000-00000E060000}"/>
    <cellStyle name="CustomizationGreenCells 3 3 5" xfId="2644" xr:uid="{00000000-0005-0000-0000-00000F060000}"/>
    <cellStyle name="CustomizationGreenCells 3 4" xfId="910" xr:uid="{00000000-0005-0000-0000-000010060000}"/>
    <cellStyle name="CustomizationGreenCells 3 4 2" xfId="1125" xr:uid="{00000000-0005-0000-0000-000011060000}"/>
    <cellStyle name="CustomizationGreenCells 3 4 2 2" xfId="1929" xr:uid="{00000000-0005-0000-0000-000012060000}"/>
    <cellStyle name="CustomizationGreenCells 3 4 2 3" xfId="2370" xr:uid="{00000000-0005-0000-0000-000013060000}"/>
    <cellStyle name="CustomizationGreenCells 3 4 2 4" xfId="2791" xr:uid="{00000000-0005-0000-0000-000014060000}"/>
    <cellStyle name="CustomizationGreenCells 3 4 3" xfId="1729" xr:uid="{00000000-0005-0000-0000-000015060000}"/>
    <cellStyle name="CustomizationGreenCells 3 4 4" xfId="2167" xr:uid="{00000000-0005-0000-0000-000016060000}"/>
    <cellStyle name="CustomizationGreenCells 3 4 5" xfId="2577" xr:uid="{00000000-0005-0000-0000-000017060000}"/>
    <cellStyle name="CustomizationGreenCells 3 5" xfId="1093" xr:uid="{00000000-0005-0000-0000-000018060000}"/>
    <cellStyle name="CustomizationGreenCells 3 5 2" xfId="1897" xr:uid="{00000000-0005-0000-0000-000019060000}"/>
    <cellStyle name="CustomizationGreenCells 3 5 3" xfId="2759" xr:uid="{00000000-0005-0000-0000-00001A060000}"/>
    <cellStyle name="CustomizationGreenCells 3 6" xfId="1623" xr:uid="{00000000-0005-0000-0000-00001B060000}"/>
    <cellStyle name="CustomizationGreenCells 3 7" xfId="1382" xr:uid="{00000000-0005-0000-0000-00001C060000}"/>
    <cellStyle name="CustomizationGreenCells 3 8" xfId="1644" xr:uid="{00000000-0005-0000-0000-00001D060000}"/>
    <cellStyle name="CustomizationGreenCells 4" xfId="1566" xr:uid="{00000000-0005-0000-0000-00001E060000}"/>
    <cellStyle name="CustomizationGreenCells 5" xfId="1701" xr:uid="{00000000-0005-0000-0000-00001F060000}"/>
    <cellStyle name="Dezimal [0]_Tfz-Anzahl" xfId="236" xr:uid="{00000000-0005-0000-0000-000020060000}"/>
    <cellStyle name="Dezimal_Tfz-Anzahl" xfId="237" xr:uid="{00000000-0005-0000-0000-000021060000}"/>
    <cellStyle name="DocBox_EmptyRow" xfId="417" xr:uid="{00000000-0005-0000-0000-000022060000}"/>
    <cellStyle name="Eingabe" xfId="406" xr:uid="{00000000-0005-0000-0000-000023060000}"/>
    <cellStyle name="Eingabe 2" xfId="768" xr:uid="{00000000-0005-0000-0000-000024060000}"/>
    <cellStyle name="Eingabe 3" xfId="814" xr:uid="{00000000-0005-0000-0000-000025060000}"/>
    <cellStyle name="Eingabe 3 2" xfId="1047" xr:uid="{00000000-0005-0000-0000-000026060000}"/>
    <cellStyle name="Eingabe 3 2 2" xfId="1262" xr:uid="{00000000-0005-0000-0000-000027060000}"/>
    <cellStyle name="Eingabe 3 2 2 2" xfId="2060" xr:uid="{00000000-0005-0000-0000-000028060000}"/>
    <cellStyle name="Eingabe 3 2 2 3" xfId="2504" xr:uid="{00000000-0005-0000-0000-000029060000}"/>
    <cellStyle name="Eingabe 3 2 2 4" xfId="2928" xr:uid="{00000000-0005-0000-0000-00002A060000}"/>
    <cellStyle name="Eingabe 3 2 3" xfId="1859" xr:uid="{00000000-0005-0000-0000-00002B060000}"/>
    <cellStyle name="Eingabe 3 2 4" xfId="2301" xr:uid="{00000000-0005-0000-0000-00002C060000}"/>
    <cellStyle name="Eingabe 3 2 5" xfId="2714" xr:uid="{00000000-0005-0000-0000-00002D060000}"/>
    <cellStyle name="Eingabe 3 3" xfId="1036" xr:uid="{00000000-0005-0000-0000-00002E060000}"/>
    <cellStyle name="Eingabe 3 3 2" xfId="1251" xr:uid="{00000000-0005-0000-0000-00002F060000}"/>
    <cellStyle name="Eingabe 3 3 2 2" xfId="2049" xr:uid="{00000000-0005-0000-0000-000030060000}"/>
    <cellStyle name="Eingabe 3 3 2 3" xfId="2493" xr:uid="{00000000-0005-0000-0000-000031060000}"/>
    <cellStyle name="Eingabe 3 3 2 4" xfId="2917" xr:uid="{00000000-0005-0000-0000-000032060000}"/>
    <cellStyle name="Eingabe 3 3 3" xfId="1848" xr:uid="{00000000-0005-0000-0000-000033060000}"/>
    <cellStyle name="Eingabe 3 3 4" xfId="2290" xr:uid="{00000000-0005-0000-0000-000034060000}"/>
    <cellStyle name="Eingabe 3 3 5" xfId="2703" xr:uid="{00000000-0005-0000-0000-000035060000}"/>
    <cellStyle name="Eingabe 3 4" xfId="927" xr:uid="{00000000-0005-0000-0000-000036060000}"/>
    <cellStyle name="Eingabe 3 4 2" xfId="1142" xr:uid="{00000000-0005-0000-0000-000037060000}"/>
    <cellStyle name="Eingabe 3 4 2 2" xfId="1946" xr:uid="{00000000-0005-0000-0000-000038060000}"/>
    <cellStyle name="Eingabe 3 4 2 3" xfId="2387" xr:uid="{00000000-0005-0000-0000-000039060000}"/>
    <cellStyle name="Eingabe 3 4 2 4" xfId="2808" xr:uid="{00000000-0005-0000-0000-00003A060000}"/>
    <cellStyle name="Eingabe 3 4 3" xfId="1746" xr:uid="{00000000-0005-0000-0000-00003B060000}"/>
    <cellStyle name="Eingabe 3 4 4" xfId="2184" xr:uid="{00000000-0005-0000-0000-00003C060000}"/>
    <cellStyle name="Eingabe 3 4 5" xfId="2594" xr:uid="{00000000-0005-0000-0000-00003D060000}"/>
    <cellStyle name="Eingabe 3 5" xfId="1110" xr:uid="{00000000-0005-0000-0000-00003E060000}"/>
    <cellStyle name="Eingabe 3 5 2" xfId="1914" xr:uid="{00000000-0005-0000-0000-00003F060000}"/>
    <cellStyle name="Eingabe 3 5 3" xfId="2355" xr:uid="{00000000-0005-0000-0000-000040060000}"/>
    <cellStyle name="Eingabe 3 5 4" xfId="2776" xr:uid="{00000000-0005-0000-0000-000041060000}"/>
    <cellStyle name="Eingabe 3 6" xfId="1684" xr:uid="{00000000-0005-0000-0000-000042060000}"/>
    <cellStyle name="Eingabe 3 7" xfId="2147" xr:uid="{00000000-0005-0000-0000-000043060000}"/>
    <cellStyle name="Eingabe 3 8" xfId="1369" xr:uid="{00000000-0005-0000-0000-000044060000}"/>
    <cellStyle name="Eingabe 4" xfId="674" xr:uid="{00000000-0005-0000-0000-000045060000}"/>
    <cellStyle name="Eingabe 4 2" xfId="1008" xr:uid="{00000000-0005-0000-0000-000046060000}"/>
    <cellStyle name="Eingabe 4 2 2" xfId="1223" xr:uid="{00000000-0005-0000-0000-000047060000}"/>
    <cellStyle name="Eingabe 4 2 2 2" xfId="2022" xr:uid="{00000000-0005-0000-0000-000048060000}"/>
    <cellStyle name="Eingabe 4 2 2 3" xfId="2465" xr:uid="{00000000-0005-0000-0000-000049060000}"/>
    <cellStyle name="Eingabe 4 2 2 4" xfId="2889" xr:uid="{00000000-0005-0000-0000-00004A060000}"/>
    <cellStyle name="Eingabe 4 2 3" xfId="1821" xr:uid="{00000000-0005-0000-0000-00004B060000}"/>
    <cellStyle name="Eingabe 4 2 4" xfId="2262" xr:uid="{00000000-0005-0000-0000-00004C060000}"/>
    <cellStyle name="Eingabe 4 2 5" xfId="2675" xr:uid="{00000000-0005-0000-0000-00004D060000}"/>
    <cellStyle name="Eingabe 4 3" xfId="935" xr:uid="{00000000-0005-0000-0000-00004E060000}"/>
    <cellStyle name="Eingabe 4 3 2" xfId="1150" xr:uid="{00000000-0005-0000-0000-00004F060000}"/>
    <cellStyle name="Eingabe 4 3 2 2" xfId="1954" xr:uid="{00000000-0005-0000-0000-000050060000}"/>
    <cellStyle name="Eingabe 4 3 2 3" xfId="2395" xr:uid="{00000000-0005-0000-0000-000051060000}"/>
    <cellStyle name="Eingabe 4 3 2 4" xfId="2816" xr:uid="{00000000-0005-0000-0000-000052060000}"/>
    <cellStyle name="Eingabe 4 3 3" xfId="1754" xr:uid="{00000000-0005-0000-0000-000053060000}"/>
    <cellStyle name="Eingabe 4 3 4" xfId="2192" xr:uid="{00000000-0005-0000-0000-000054060000}"/>
    <cellStyle name="Eingabe 4 3 5" xfId="2602" xr:uid="{00000000-0005-0000-0000-000055060000}"/>
    <cellStyle name="Eingabe 4 4" xfId="911" xr:uid="{00000000-0005-0000-0000-000056060000}"/>
    <cellStyle name="Eingabe 4 4 2" xfId="1126" xr:uid="{00000000-0005-0000-0000-000057060000}"/>
    <cellStyle name="Eingabe 4 4 2 2" xfId="1930" xr:uid="{00000000-0005-0000-0000-000058060000}"/>
    <cellStyle name="Eingabe 4 4 2 3" xfId="2371" xr:uid="{00000000-0005-0000-0000-000059060000}"/>
    <cellStyle name="Eingabe 4 4 2 4" xfId="2792" xr:uid="{00000000-0005-0000-0000-00005A060000}"/>
    <cellStyle name="Eingabe 4 4 3" xfId="1730" xr:uid="{00000000-0005-0000-0000-00005B060000}"/>
    <cellStyle name="Eingabe 4 4 4" xfId="2168" xr:uid="{00000000-0005-0000-0000-00005C060000}"/>
    <cellStyle name="Eingabe 4 4 5" xfId="2578" xr:uid="{00000000-0005-0000-0000-00005D060000}"/>
    <cellStyle name="Eingabe 4 5" xfId="1094" xr:uid="{00000000-0005-0000-0000-00005E060000}"/>
    <cellStyle name="Eingabe 4 5 2" xfId="1898" xr:uid="{00000000-0005-0000-0000-00005F060000}"/>
    <cellStyle name="Eingabe 4 5 3" xfId="2340" xr:uid="{00000000-0005-0000-0000-000060060000}"/>
    <cellStyle name="Eingabe 4 5 4" xfId="2760" xr:uid="{00000000-0005-0000-0000-000061060000}"/>
    <cellStyle name="Eingabe 4 6" xfId="1624" xr:uid="{00000000-0005-0000-0000-000062060000}"/>
    <cellStyle name="Eingabe 4 7" xfId="1380" xr:uid="{00000000-0005-0000-0000-000063060000}"/>
    <cellStyle name="Eingabe 4 8" xfId="1704" xr:uid="{00000000-0005-0000-0000-000064060000}"/>
    <cellStyle name="Eingabe 5" xfId="945" xr:uid="{00000000-0005-0000-0000-000065060000}"/>
    <cellStyle name="Eingabe 5 2" xfId="1160" xr:uid="{00000000-0005-0000-0000-000066060000}"/>
    <cellStyle name="Eingabe 5 2 2" xfId="1963" xr:uid="{00000000-0005-0000-0000-000067060000}"/>
    <cellStyle name="Eingabe 5 2 3" xfId="2404" xr:uid="{00000000-0005-0000-0000-000068060000}"/>
    <cellStyle name="Eingabe 5 2 4" xfId="2826" xr:uid="{00000000-0005-0000-0000-000069060000}"/>
    <cellStyle name="Eingabe 5 3" xfId="1763" xr:uid="{00000000-0005-0000-0000-00006A060000}"/>
    <cellStyle name="Eingabe 5 4" xfId="2201" xr:uid="{00000000-0005-0000-0000-00006B060000}"/>
    <cellStyle name="Eingabe 5 5" xfId="2612" xr:uid="{00000000-0005-0000-0000-00006C060000}"/>
    <cellStyle name="Eingabe 6" xfId="1022" xr:uid="{00000000-0005-0000-0000-00006D060000}"/>
    <cellStyle name="Eingabe 6 2" xfId="1237" xr:uid="{00000000-0005-0000-0000-00006E060000}"/>
    <cellStyle name="Eingabe 6 2 2" xfId="2036" xr:uid="{00000000-0005-0000-0000-00006F060000}"/>
    <cellStyle name="Eingabe 6 2 3" xfId="2479" xr:uid="{00000000-0005-0000-0000-000070060000}"/>
    <cellStyle name="Eingabe 6 2 4" xfId="2903" xr:uid="{00000000-0005-0000-0000-000071060000}"/>
    <cellStyle name="Eingabe 6 3" xfId="1835" xr:uid="{00000000-0005-0000-0000-000072060000}"/>
    <cellStyle name="Eingabe 6 4" xfId="2276" xr:uid="{00000000-0005-0000-0000-000073060000}"/>
    <cellStyle name="Eingabe 6 5" xfId="2689" xr:uid="{00000000-0005-0000-0000-000074060000}"/>
    <cellStyle name="Eingabe 7" xfId="1065" xr:uid="{00000000-0005-0000-0000-000075060000}"/>
    <cellStyle name="Eingabe 7 2" xfId="1279" xr:uid="{00000000-0005-0000-0000-000076060000}"/>
    <cellStyle name="Eingabe 7 2 2" xfId="2075" xr:uid="{00000000-0005-0000-0000-000077060000}"/>
    <cellStyle name="Eingabe 7 2 3" xfId="2521" xr:uid="{00000000-0005-0000-0000-000078060000}"/>
    <cellStyle name="Eingabe 7 2 4" xfId="2945" xr:uid="{00000000-0005-0000-0000-000079060000}"/>
    <cellStyle name="Eingabe 7 3" xfId="1875" xr:uid="{00000000-0005-0000-0000-00007A060000}"/>
    <cellStyle name="Eingabe 7 4" xfId="2317" xr:uid="{00000000-0005-0000-0000-00007B060000}"/>
    <cellStyle name="Eingabe 7 5" xfId="2731" xr:uid="{00000000-0005-0000-0000-00007C060000}"/>
    <cellStyle name="Eingabe 8" xfId="1074" xr:uid="{00000000-0005-0000-0000-00007D060000}"/>
    <cellStyle name="Eingabe 8 2" xfId="1880" xr:uid="{00000000-0005-0000-0000-00007E060000}"/>
    <cellStyle name="Eingabe 8 3" xfId="2324" xr:uid="{00000000-0005-0000-0000-00007F060000}"/>
    <cellStyle name="Eingabe 8 4" xfId="2740" xr:uid="{00000000-0005-0000-0000-000080060000}"/>
    <cellStyle name="Empty_B_border" xfId="423" xr:uid="{00000000-0005-0000-0000-000081060000}"/>
    <cellStyle name="Ergebnis" xfId="1289" hidden="1" xr:uid="{00000000-0005-0000-0000-000082060000}"/>
    <cellStyle name="Ergebnis" xfId="1317" hidden="1" xr:uid="{00000000-0005-0000-0000-000083060000}"/>
    <cellStyle name="Ergebnis" xfId="447" hidden="1" xr:uid="{00000000-0005-0000-0000-000084060000}"/>
    <cellStyle name="Ergebnis" xfId="2083" hidden="1" xr:uid="{00000000-0005-0000-0000-000085060000}"/>
    <cellStyle name="Ergebnis" xfId="2111" hidden="1" xr:uid="{00000000-0005-0000-0000-000086060000}"/>
    <cellStyle name="Ergebnis" xfId="1512" hidden="1" xr:uid="{00000000-0005-0000-0000-000087060000}"/>
    <cellStyle name="Ergebnis" xfId="2528" hidden="1" xr:uid="{00000000-0005-0000-0000-000088060000}"/>
    <cellStyle name="Ergebnis" xfId="2556" hidden="1" xr:uid="{00000000-0005-0000-0000-000089060000}"/>
    <cellStyle name="Ergebnis" xfId="1361" hidden="1" xr:uid="{00000000-0005-0000-0000-00008A060000}"/>
    <cellStyle name="Ergebnis" xfId="2954" hidden="1" xr:uid="{00000000-0005-0000-0000-00008B060000}"/>
    <cellStyle name="Ergebnis" xfId="2982" hidden="1" xr:uid="{00000000-0005-0000-0000-00008C060000}"/>
    <cellStyle name="Ergebnis" xfId="1984" hidden="1" xr:uid="{00000000-0005-0000-0000-00008D060000}"/>
    <cellStyle name="Ergebnis 2" xfId="789" xr:uid="{00000000-0005-0000-0000-00008E060000}"/>
    <cellStyle name="Ergebnis 2 2" xfId="1042" xr:uid="{00000000-0005-0000-0000-00008F060000}"/>
    <cellStyle name="Ergebnis 2 2 2" xfId="1257" xr:uid="{00000000-0005-0000-0000-000090060000}"/>
    <cellStyle name="Ergebnis 2 2 2 2" xfId="2055" xr:uid="{00000000-0005-0000-0000-000091060000}"/>
    <cellStyle name="Ergebnis 2 2 2 3" xfId="2499" xr:uid="{00000000-0005-0000-0000-000092060000}"/>
    <cellStyle name="Ergebnis 2 2 2 4" xfId="2923" xr:uid="{00000000-0005-0000-0000-000093060000}"/>
    <cellStyle name="Ergebnis 2 2 3" xfId="1854" xr:uid="{00000000-0005-0000-0000-000094060000}"/>
    <cellStyle name="Ergebnis 2 2 4" xfId="2296" xr:uid="{00000000-0005-0000-0000-000095060000}"/>
    <cellStyle name="Ergebnis 2 2 5" xfId="2709" xr:uid="{00000000-0005-0000-0000-000096060000}"/>
    <cellStyle name="Ergebnis 2 3" xfId="974" xr:uid="{00000000-0005-0000-0000-000097060000}"/>
    <cellStyle name="Ergebnis 2 3 2" xfId="1189" xr:uid="{00000000-0005-0000-0000-000098060000}"/>
    <cellStyle name="Ergebnis 2 3 2 2" xfId="1990" xr:uid="{00000000-0005-0000-0000-000099060000}"/>
    <cellStyle name="Ergebnis 2 3 2 3" xfId="2432" xr:uid="{00000000-0005-0000-0000-00009A060000}"/>
    <cellStyle name="Ergebnis 2 3 2 4" xfId="2855" xr:uid="{00000000-0005-0000-0000-00009B060000}"/>
    <cellStyle name="Ergebnis 2 3 3" xfId="1789" xr:uid="{00000000-0005-0000-0000-00009C060000}"/>
    <cellStyle name="Ergebnis 2 3 4" xfId="2229" xr:uid="{00000000-0005-0000-0000-00009D060000}"/>
    <cellStyle name="Ergebnis 2 3 5" xfId="2641" xr:uid="{00000000-0005-0000-0000-00009E060000}"/>
    <cellStyle name="Ergebnis 2 4" xfId="965" xr:uid="{00000000-0005-0000-0000-00009F060000}"/>
    <cellStyle name="Ergebnis 2 4 2" xfId="1180" xr:uid="{00000000-0005-0000-0000-0000A0060000}"/>
    <cellStyle name="Ergebnis 2 4 2 2" xfId="1981" xr:uid="{00000000-0005-0000-0000-0000A1060000}"/>
    <cellStyle name="Ergebnis 2 4 2 3" xfId="2424" xr:uid="{00000000-0005-0000-0000-0000A2060000}"/>
    <cellStyle name="Ergebnis 2 4 2 4" xfId="2846" xr:uid="{00000000-0005-0000-0000-0000A3060000}"/>
    <cellStyle name="Ergebnis 2 4 3" xfId="1781" xr:uid="{00000000-0005-0000-0000-0000A4060000}"/>
    <cellStyle name="Ergebnis 2 4 4" xfId="2221" xr:uid="{00000000-0005-0000-0000-0000A5060000}"/>
    <cellStyle name="Ergebnis 2 4 5" xfId="2632" xr:uid="{00000000-0005-0000-0000-0000A6060000}"/>
    <cellStyle name="Ergebnis 2 5" xfId="1100" xr:uid="{00000000-0005-0000-0000-0000A7060000}"/>
    <cellStyle name="Ergebnis 2 5 2" xfId="1904" xr:uid="{00000000-0005-0000-0000-0000A8060000}"/>
    <cellStyle name="Ergebnis 2 5 3" xfId="2345" xr:uid="{00000000-0005-0000-0000-0000A9060000}"/>
    <cellStyle name="Ergebnis 2 5 4" xfId="2766" xr:uid="{00000000-0005-0000-0000-0000AA060000}"/>
    <cellStyle name="Ergebnis 2 6" xfId="1668" xr:uid="{00000000-0005-0000-0000-0000AB060000}"/>
    <cellStyle name="Ergebnis 2 7" xfId="2140" xr:uid="{00000000-0005-0000-0000-0000AC060000}"/>
    <cellStyle name="Ergebnis 2 8" xfId="1689" xr:uid="{00000000-0005-0000-0000-0000AD060000}"/>
    <cellStyle name="Ergebnis 3" xfId="683" xr:uid="{00000000-0005-0000-0000-0000AE060000}"/>
    <cellStyle name="Ergebnis 3 2" xfId="1016" xr:uid="{00000000-0005-0000-0000-0000AF060000}"/>
    <cellStyle name="Ergebnis 3 2 2" xfId="1231" xr:uid="{00000000-0005-0000-0000-0000B0060000}"/>
    <cellStyle name="Ergebnis 3 2 2 2" xfId="2030" xr:uid="{00000000-0005-0000-0000-0000B1060000}"/>
    <cellStyle name="Ergebnis 3 2 2 3" xfId="2473" xr:uid="{00000000-0005-0000-0000-0000B2060000}"/>
    <cellStyle name="Ergebnis 3 2 2 4" xfId="2897" xr:uid="{00000000-0005-0000-0000-0000B3060000}"/>
    <cellStyle name="Ergebnis 3 2 3" xfId="1829" xr:uid="{00000000-0005-0000-0000-0000B4060000}"/>
    <cellStyle name="Ergebnis 3 2 4" xfId="2270" xr:uid="{00000000-0005-0000-0000-0000B5060000}"/>
    <cellStyle name="Ergebnis 3 2 5" xfId="2683" xr:uid="{00000000-0005-0000-0000-0000B6060000}"/>
    <cellStyle name="Ergebnis 3 3" xfId="930" xr:uid="{00000000-0005-0000-0000-0000B7060000}"/>
    <cellStyle name="Ergebnis 3 3 2" xfId="1145" xr:uid="{00000000-0005-0000-0000-0000B8060000}"/>
    <cellStyle name="Ergebnis 3 3 2 2" xfId="1949" xr:uid="{00000000-0005-0000-0000-0000B9060000}"/>
    <cellStyle name="Ergebnis 3 3 2 3" xfId="2390" xr:uid="{00000000-0005-0000-0000-0000BA060000}"/>
    <cellStyle name="Ergebnis 3 3 2 4" xfId="2811" xr:uid="{00000000-0005-0000-0000-0000BB060000}"/>
    <cellStyle name="Ergebnis 3 3 3" xfId="1749" xr:uid="{00000000-0005-0000-0000-0000BC060000}"/>
    <cellStyle name="Ergebnis 3 3 4" xfId="2187" xr:uid="{00000000-0005-0000-0000-0000BD060000}"/>
    <cellStyle name="Ergebnis 3 3 5" xfId="2597" xr:uid="{00000000-0005-0000-0000-0000BE060000}"/>
    <cellStyle name="Ergebnis 3 4" xfId="957" xr:uid="{00000000-0005-0000-0000-0000BF060000}"/>
    <cellStyle name="Ergebnis 3 4 2" xfId="1172" xr:uid="{00000000-0005-0000-0000-0000C0060000}"/>
    <cellStyle name="Ergebnis 3 4 2 2" xfId="1973" xr:uid="{00000000-0005-0000-0000-0000C1060000}"/>
    <cellStyle name="Ergebnis 3 4 2 3" xfId="2416" xr:uid="{00000000-0005-0000-0000-0000C2060000}"/>
    <cellStyle name="Ergebnis 3 4 2 4" xfId="2838" xr:uid="{00000000-0005-0000-0000-0000C3060000}"/>
    <cellStyle name="Ergebnis 3 4 3" xfId="1773" xr:uid="{00000000-0005-0000-0000-0000C4060000}"/>
    <cellStyle name="Ergebnis 3 4 4" xfId="2213" xr:uid="{00000000-0005-0000-0000-0000C5060000}"/>
    <cellStyle name="Ergebnis 3 4 5" xfId="2624" xr:uid="{00000000-0005-0000-0000-0000C6060000}"/>
    <cellStyle name="Ergebnis 3 5" xfId="1096" xr:uid="{00000000-0005-0000-0000-0000C7060000}"/>
    <cellStyle name="Ergebnis 3 5 2" xfId="1900" xr:uid="{00000000-0005-0000-0000-0000C8060000}"/>
    <cellStyle name="Ergebnis 3 5 3" xfId="2342" xr:uid="{00000000-0005-0000-0000-0000C9060000}"/>
    <cellStyle name="Ergebnis 3 5 4" xfId="2762" xr:uid="{00000000-0005-0000-0000-0000CA060000}"/>
    <cellStyle name="Ergebnis 3 6" xfId="1632" xr:uid="{00000000-0005-0000-0000-0000CB060000}"/>
    <cellStyle name="Ergebnis 3 7" xfId="1527" xr:uid="{00000000-0005-0000-0000-0000CC060000}"/>
    <cellStyle name="Ergebnis 3 8" xfId="1711" xr:uid="{00000000-0005-0000-0000-0000CD060000}"/>
    <cellStyle name="Ergebnis 4" xfId="946" xr:uid="{00000000-0005-0000-0000-0000CE060000}"/>
    <cellStyle name="Ergebnis 4 2" xfId="1161" xr:uid="{00000000-0005-0000-0000-0000CF060000}"/>
    <cellStyle name="Ergebnis 4 2 2" xfId="1964" xr:uid="{00000000-0005-0000-0000-0000D0060000}"/>
    <cellStyle name="Ergebnis 4 2 3" xfId="2405" xr:uid="{00000000-0005-0000-0000-0000D1060000}"/>
    <cellStyle name="Ergebnis 4 2 4" xfId="2827" xr:uid="{00000000-0005-0000-0000-0000D2060000}"/>
    <cellStyle name="Ergebnis 4 3" xfId="1764" xr:uid="{00000000-0005-0000-0000-0000D3060000}"/>
    <cellStyle name="Ergebnis 4 4" xfId="2202" xr:uid="{00000000-0005-0000-0000-0000D4060000}"/>
    <cellStyle name="Ergebnis 4 5" xfId="2613" xr:uid="{00000000-0005-0000-0000-0000D5060000}"/>
    <cellStyle name="Ergebnis 5" xfId="1020" xr:uid="{00000000-0005-0000-0000-0000D6060000}"/>
    <cellStyle name="Ergebnis 5 2" xfId="1235" xr:uid="{00000000-0005-0000-0000-0000D7060000}"/>
    <cellStyle name="Ergebnis 5 2 2" xfId="2034" xr:uid="{00000000-0005-0000-0000-0000D8060000}"/>
    <cellStyle name="Ergebnis 5 2 3" xfId="2477" xr:uid="{00000000-0005-0000-0000-0000D9060000}"/>
    <cellStyle name="Ergebnis 5 2 4" xfId="2901" xr:uid="{00000000-0005-0000-0000-0000DA060000}"/>
    <cellStyle name="Ergebnis 5 3" xfId="1833" xr:uid="{00000000-0005-0000-0000-0000DB060000}"/>
    <cellStyle name="Ergebnis 5 4" xfId="2274" xr:uid="{00000000-0005-0000-0000-0000DC060000}"/>
    <cellStyle name="Ergebnis 5 5" xfId="2687" xr:uid="{00000000-0005-0000-0000-0000DD060000}"/>
    <cellStyle name="Ergebnis 6" xfId="1027" xr:uid="{00000000-0005-0000-0000-0000DE060000}"/>
    <cellStyle name="Ergebnis 6 2" xfId="1242" xr:uid="{00000000-0005-0000-0000-0000DF060000}"/>
    <cellStyle name="Ergebnis 6 2 2" xfId="2041" xr:uid="{00000000-0005-0000-0000-0000E0060000}"/>
    <cellStyle name="Ergebnis 6 2 3" xfId="2484" xr:uid="{00000000-0005-0000-0000-0000E1060000}"/>
    <cellStyle name="Ergebnis 6 2 4" xfId="2908" xr:uid="{00000000-0005-0000-0000-0000E2060000}"/>
    <cellStyle name="Ergebnis 6 3" xfId="1840" xr:uid="{00000000-0005-0000-0000-0000E3060000}"/>
    <cellStyle name="Ergebnis 6 4" xfId="2281" xr:uid="{00000000-0005-0000-0000-0000E4060000}"/>
    <cellStyle name="Ergebnis 6 5" xfId="2694" xr:uid="{00000000-0005-0000-0000-0000E5060000}"/>
    <cellStyle name="Ergebnis 7" xfId="1075" xr:uid="{00000000-0005-0000-0000-0000E6060000}"/>
    <cellStyle name="Ergebnis 7 2" xfId="1881" xr:uid="{00000000-0005-0000-0000-0000E7060000}"/>
    <cellStyle name="Ergebnis 7 3" xfId="2325" xr:uid="{00000000-0005-0000-0000-0000E8060000}"/>
    <cellStyle name="Ergebnis 7 4" xfId="2741" xr:uid="{00000000-0005-0000-0000-0000E9060000}"/>
    <cellStyle name="Erklärender Text" xfId="2953" hidden="1" xr:uid="{00000000-0005-0000-0000-0000EA060000}"/>
    <cellStyle name="Erklärender Text" xfId="2992" hidden="1" xr:uid="{00000000-0005-0000-0000-0000EB060000}"/>
    <cellStyle name="Erklärender Text" xfId="1584" hidden="1" xr:uid="{00000000-0005-0000-0000-0000EC060000}"/>
    <cellStyle name="Erklärender Text" xfId="1288" hidden="1" xr:uid="{00000000-0005-0000-0000-0000ED060000}"/>
    <cellStyle name="Erklärender Text" xfId="2121" hidden="1" xr:uid="{00000000-0005-0000-0000-0000EE060000}"/>
    <cellStyle name="Erklärender Text" xfId="1590" hidden="1" xr:uid="{00000000-0005-0000-0000-0000EF060000}"/>
    <cellStyle name="Erklärender Text" xfId="2527" hidden="1" xr:uid="{00000000-0005-0000-0000-0000F0060000}"/>
    <cellStyle name="Erklärender Text" xfId="1327" hidden="1" xr:uid="{00000000-0005-0000-0000-0000F1060000}"/>
    <cellStyle name="Erklärender Text" xfId="481" hidden="1" xr:uid="{00000000-0005-0000-0000-0000F2060000}"/>
    <cellStyle name="Erklärender Text" xfId="2082" hidden="1" xr:uid="{00000000-0005-0000-0000-0000F3060000}"/>
    <cellStyle name="Erklärender Text" xfId="2566" hidden="1" xr:uid="{00000000-0005-0000-0000-0000F4060000}"/>
    <cellStyle name="Erklärender Text" xfId="1542" hidden="1" xr:uid="{00000000-0005-0000-0000-0000F5060000}"/>
    <cellStyle name="Erklärender Text 2" xfId="790" xr:uid="{00000000-0005-0000-0000-0000F6060000}"/>
    <cellStyle name="Erklärender Text 3" xfId="673" xr:uid="{00000000-0005-0000-0000-0000F7060000}"/>
    <cellStyle name="Euro" xfId="238" xr:uid="{00000000-0005-0000-0000-0000F8060000}"/>
    <cellStyle name="Euro 2" xfId="239" xr:uid="{00000000-0005-0000-0000-0000F9060000}"/>
    <cellStyle name="Excel Built-in Accent2" xfId="69" xr:uid="{00000000-0005-0000-0000-0000FA060000}"/>
    <cellStyle name="Excel Built-in Accent3" xfId="70" xr:uid="{00000000-0005-0000-0000-0000FB060000}"/>
    <cellStyle name="Explanatory Text 2" xfId="240" xr:uid="{00000000-0005-0000-0000-0000FC060000}"/>
    <cellStyle name="Explanatory Text 2 2" xfId="531" xr:uid="{00000000-0005-0000-0000-0000FD060000}"/>
    <cellStyle name="Explanatory Text 3" xfId="623" xr:uid="{00000000-0005-0000-0000-0000FE060000}"/>
    <cellStyle name="Good 2" xfId="241" xr:uid="{00000000-0005-0000-0000-0000FF060000}"/>
    <cellStyle name="Good 2 2" xfId="242" xr:uid="{00000000-0005-0000-0000-000000070000}"/>
    <cellStyle name="Good 2 2 2" xfId="243" xr:uid="{00000000-0005-0000-0000-000001070000}"/>
    <cellStyle name="Good 2 2 3" xfId="244" xr:uid="{00000000-0005-0000-0000-000002070000}"/>
    <cellStyle name="Good 2 3" xfId="532" xr:uid="{00000000-0005-0000-0000-000003070000}"/>
    <cellStyle name="Good 3" xfId="624" xr:uid="{00000000-0005-0000-0000-000004070000}"/>
    <cellStyle name="Good 4" xfId="753" xr:uid="{00000000-0005-0000-0000-000005070000}"/>
    <cellStyle name="Gut" xfId="533" xr:uid="{00000000-0005-0000-0000-000006070000}"/>
    <cellStyle name="Heading" xfId="245" xr:uid="{00000000-0005-0000-0000-000007070000}"/>
    <cellStyle name="Heading 1 2" xfId="246" xr:uid="{00000000-0005-0000-0000-000008070000}"/>
    <cellStyle name="Heading 1 2 2" xfId="534" xr:uid="{00000000-0005-0000-0000-000009070000}"/>
    <cellStyle name="Heading 1 3" xfId="625" xr:uid="{00000000-0005-0000-0000-00000A070000}"/>
    <cellStyle name="Heading 1 4" xfId="761" xr:uid="{00000000-0005-0000-0000-00000B070000}"/>
    <cellStyle name="Heading 2 2" xfId="247" xr:uid="{00000000-0005-0000-0000-00000C070000}"/>
    <cellStyle name="Heading 2 2 2" xfId="535" xr:uid="{00000000-0005-0000-0000-00000D070000}"/>
    <cellStyle name="Heading 2 3" xfId="626" xr:uid="{00000000-0005-0000-0000-00000E070000}"/>
    <cellStyle name="Heading 2 4" xfId="762" xr:uid="{00000000-0005-0000-0000-00000F070000}"/>
    <cellStyle name="Heading 3 2" xfId="248" xr:uid="{00000000-0005-0000-0000-000010070000}"/>
    <cellStyle name="Heading 3 2 2" xfId="536" xr:uid="{00000000-0005-0000-0000-000011070000}"/>
    <cellStyle name="Heading 3 3" xfId="627" xr:uid="{00000000-0005-0000-0000-000012070000}"/>
    <cellStyle name="Heading 3 4" xfId="763" xr:uid="{00000000-0005-0000-0000-000013070000}"/>
    <cellStyle name="Heading 4 2" xfId="249" xr:uid="{00000000-0005-0000-0000-000014070000}"/>
    <cellStyle name="Heading 4 2 2" xfId="537" xr:uid="{00000000-0005-0000-0000-000015070000}"/>
    <cellStyle name="Heading 4 3" xfId="628" xr:uid="{00000000-0005-0000-0000-000016070000}"/>
    <cellStyle name="Heading 4 4" xfId="764" xr:uid="{00000000-0005-0000-0000-000017070000}"/>
    <cellStyle name="Headline" xfId="407" xr:uid="{00000000-0005-0000-0000-000018070000}"/>
    <cellStyle name="Hyperlink 2" xfId="251" xr:uid="{00000000-0005-0000-0000-000019070000}"/>
    <cellStyle name="Hyperlink 2 2" xfId="396" xr:uid="{00000000-0005-0000-0000-00001A070000}"/>
    <cellStyle name="Hyperlink 3" xfId="252" xr:uid="{00000000-0005-0000-0000-00001B070000}"/>
    <cellStyle name="Hyperlink 4" xfId="253" xr:uid="{00000000-0005-0000-0000-00001C070000}"/>
    <cellStyle name="Hyperlink 5" xfId="254" xr:uid="{00000000-0005-0000-0000-00001D070000}"/>
    <cellStyle name="Input 2" xfId="71" xr:uid="{00000000-0005-0000-0000-00001E070000}"/>
    <cellStyle name="Input 2 2" xfId="256" xr:uid="{00000000-0005-0000-0000-00001F070000}"/>
    <cellStyle name="Input 2 2 2" xfId="257" xr:uid="{00000000-0005-0000-0000-000020070000}"/>
    <cellStyle name="Input 2 2 2 2" xfId="258" xr:uid="{00000000-0005-0000-0000-000021070000}"/>
    <cellStyle name="Input 2 2 2 2 2" xfId="1435" xr:uid="{00000000-0005-0000-0000-000022070000}"/>
    <cellStyle name="Input 2 2 2 2 3" xfId="1462" xr:uid="{00000000-0005-0000-0000-000023070000}"/>
    <cellStyle name="Input 2 2 2 2 4" xfId="1593" xr:uid="{00000000-0005-0000-0000-000024070000}"/>
    <cellStyle name="Input 2 2 2 3" xfId="259" xr:uid="{00000000-0005-0000-0000-000025070000}"/>
    <cellStyle name="Input 2 2 2 3 2" xfId="1436" xr:uid="{00000000-0005-0000-0000-000026070000}"/>
    <cellStyle name="Input 2 2 2 3 3" xfId="1586" xr:uid="{00000000-0005-0000-0000-000027070000}"/>
    <cellStyle name="Input 2 2 2 3 4" xfId="2152" xr:uid="{00000000-0005-0000-0000-000028070000}"/>
    <cellStyle name="Input 2 2 2 4" xfId="1164" xr:uid="{00000000-0005-0000-0000-000029070000}"/>
    <cellStyle name="Input 2 2 2 4 2" xfId="1967" xr:uid="{00000000-0005-0000-0000-00002A070000}"/>
    <cellStyle name="Input 2 2 2 4 3" xfId="2408" xr:uid="{00000000-0005-0000-0000-00002B070000}"/>
    <cellStyle name="Input 2 2 2 4 4" xfId="2830" xr:uid="{00000000-0005-0000-0000-00002C070000}"/>
    <cellStyle name="Input 2 2 2 5" xfId="1434" xr:uid="{00000000-0005-0000-0000-00002D070000}"/>
    <cellStyle name="Input 2 2 2 6" xfId="1660" xr:uid="{00000000-0005-0000-0000-00002E070000}"/>
    <cellStyle name="Input 2 2 2 7" xfId="1374" xr:uid="{00000000-0005-0000-0000-00002F070000}"/>
    <cellStyle name="Input 2 2 3" xfId="949" xr:uid="{00000000-0005-0000-0000-000030070000}"/>
    <cellStyle name="Input 2 2 3 2" xfId="1767" xr:uid="{00000000-0005-0000-0000-000031070000}"/>
    <cellStyle name="Input 2 2 3 3" xfId="2205" xr:uid="{00000000-0005-0000-0000-000032070000}"/>
    <cellStyle name="Input 2 2 3 4" xfId="2616" xr:uid="{00000000-0005-0000-0000-000033070000}"/>
    <cellStyle name="Input 2 2 4" xfId="1433" xr:uid="{00000000-0005-0000-0000-000034070000}"/>
    <cellStyle name="Input 2 2 5" xfId="1488" xr:uid="{00000000-0005-0000-0000-000035070000}"/>
    <cellStyle name="Input 2 2 6" xfId="1587" xr:uid="{00000000-0005-0000-0000-000036070000}"/>
    <cellStyle name="Input 2 3" xfId="260" xr:uid="{00000000-0005-0000-0000-000037070000}"/>
    <cellStyle name="Input 2 3 2" xfId="261" xr:uid="{00000000-0005-0000-0000-000038070000}"/>
    <cellStyle name="Input 2 3 2 2" xfId="262" xr:uid="{00000000-0005-0000-0000-000039070000}"/>
    <cellStyle name="Input 2 3 2 2 2" xfId="1439" xr:uid="{00000000-0005-0000-0000-00003A070000}"/>
    <cellStyle name="Input 2 3 2 2 3" xfId="1506" xr:uid="{00000000-0005-0000-0000-00003B070000}"/>
    <cellStyle name="Input 2 3 2 2 4" xfId="1366" xr:uid="{00000000-0005-0000-0000-00003C070000}"/>
    <cellStyle name="Input 2 3 2 3" xfId="263" xr:uid="{00000000-0005-0000-0000-00003D070000}"/>
    <cellStyle name="Input 2 3 2 3 2" xfId="1440" xr:uid="{00000000-0005-0000-0000-00003E070000}"/>
    <cellStyle name="Input 2 3 2 3 3" xfId="1460" xr:uid="{00000000-0005-0000-0000-00003F070000}"/>
    <cellStyle name="Input 2 3 2 3 4" xfId="1398" xr:uid="{00000000-0005-0000-0000-000040070000}"/>
    <cellStyle name="Input 2 3 2 4" xfId="1268" xr:uid="{00000000-0005-0000-0000-000041070000}"/>
    <cellStyle name="Input 2 3 2 4 2" xfId="2064" xr:uid="{00000000-0005-0000-0000-000042070000}"/>
    <cellStyle name="Input 2 3 2 4 3" xfId="2510" xr:uid="{00000000-0005-0000-0000-000043070000}"/>
    <cellStyle name="Input 2 3 2 4 4" xfId="2934" xr:uid="{00000000-0005-0000-0000-000044070000}"/>
    <cellStyle name="Input 2 3 2 5" xfId="1438" xr:uid="{00000000-0005-0000-0000-000045070000}"/>
    <cellStyle name="Input 2 3 2 6" xfId="1574" xr:uid="{00000000-0005-0000-0000-000046070000}"/>
    <cellStyle name="Input 2 3 2 7" xfId="2149" xr:uid="{00000000-0005-0000-0000-000047070000}"/>
    <cellStyle name="Input 2 3 3" xfId="1053" xr:uid="{00000000-0005-0000-0000-000048070000}"/>
    <cellStyle name="Input 2 3 3 2" xfId="1864" xr:uid="{00000000-0005-0000-0000-000049070000}"/>
    <cellStyle name="Input 2 3 3 3" xfId="2306" xr:uid="{00000000-0005-0000-0000-00004A070000}"/>
    <cellStyle name="Input 2 3 3 4" xfId="2720" xr:uid="{00000000-0005-0000-0000-00004B070000}"/>
    <cellStyle name="Input 2 3 4" xfId="1437" xr:uid="{00000000-0005-0000-0000-00004C070000}"/>
    <cellStyle name="Input 2 3 5" xfId="1461" xr:uid="{00000000-0005-0000-0000-00004D070000}"/>
    <cellStyle name="Input 2 3 6" xfId="2153" xr:uid="{00000000-0005-0000-0000-00004E070000}"/>
    <cellStyle name="Input 2 4" xfId="264" xr:uid="{00000000-0005-0000-0000-00004F070000}"/>
    <cellStyle name="Input 2 4 2" xfId="265" xr:uid="{00000000-0005-0000-0000-000050070000}"/>
    <cellStyle name="Input 2 4 2 2" xfId="1278" xr:uid="{00000000-0005-0000-0000-000051070000}"/>
    <cellStyle name="Input 2 4 2 2 2" xfId="2074" xr:uid="{00000000-0005-0000-0000-000052070000}"/>
    <cellStyle name="Input 2 4 2 2 3" xfId="2520" xr:uid="{00000000-0005-0000-0000-000053070000}"/>
    <cellStyle name="Input 2 4 2 2 4" xfId="2944" xr:uid="{00000000-0005-0000-0000-000054070000}"/>
    <cellStyle name="Input 2 4 2 3" xfId="1442" xr:uid="{00000000-0005-0000-0000-000055070000}"/>
    <cellStyle name="Input 2 4 2 4" xfId="1458" xr:uid="{00000000-0005-0000-0000-000056070000}"/>
    <cellStyle name="Input 2 4 2 5" xfId="2151" xr:uid="{00000000-0005-0000-0000-000057070000}"/>
    <cellStyle name="Input 2 4 3" xfId="266" xr:uid="{00000000-0005-0000-0000-000058070000}"/>
    <cellStyle name="Input 2 4 3 2" xfId="1443" xr:uid="{00000000-0005-0000-0000-000059070000}"/>
    <cellStyle name="Input 2 4 3 3" xfId="1457" xr:uid="{00000000-0005-0000-0000-00005A070000}"/>
    <cellStyle name="Input 2 4 3 4" xfId="2129" xr:uid="{00000000-0005-0000-0000-00005B070000}"/>
    <cellStyle name="Input 2 4 4" xfId="1064" xr:uid="{00000000-0005-0000-0000-00005C070000}"/>
    <cellStyle name="Input 2 4 4 2" xfId="1874" xr:uid="{00000000-0005-0000-0000-00005D070000}"/>
    <cellStyle name="Input 2 4 4 3" xfId="2316" xr:uid="{00000000-0005-0000-0000-00005E070000}"/>
    <cellStyle name="Input 2 4 4 4" xfId="2730" xr:uid="{00000000-0005-0000-0000-00005F070000}"/>
    <cellStyle name="Input 2 4 5" xfId="1441" xr:uid="{00000000-0005-0000-0000-000060070000}"/>
    <cellStyle name="Input 2 4 6" xfId="1459" xr:uid="{00000000-0005-0000-0000-000061070000}"/>
    <cellStyle name="Input 2 4 7" xfId="1543" xr:uid="{00000000-0005-0000-0000-000062070000}"/>
    <cellStyle name="Input 2 5" xfId="255" xr:uid="{00000000-0005-0000-0000-000063070000}"/>
    <cellStyle name="Input 2 5 2" xfId="1076" xr:uid="{00000000-0005-0000-0000-000064070000}"/>
    <cellStyle name="Input 2 5 2 2" xfId="1882" xr:uid="{00000000-0005-0000-0000-000065070000}"/>
    <cellStyle name="Input 2 5 2 3" xfId="2326" xr:uid="{00000000-0005-0000-0000-000066070000}"/>
    <cellStyle name="Input 2 5 2 4" xfId="2742" xr:uid="{00000000-0005-0000-0000-000067070000}"/>
    <cellStyle name="Input 2 5 3" xfId="1432" xr:uid="{00000000-0005-0000-0000-000068070000}"/>
    <cellStyle name="Input 2 5 4" xfId="1503" xr:uid="{00000000-0005-0000-0000-000069070000}"/>
    <cellStyle name="Input 2 5 5" xfId="1372" xr:uid="{00000000-0005-0000-0000-00006A070000}"/>
    <cellStyle name="Input 2 6" xfId="538" xr:uid="{00000000-0005-0000-0000-00006B070000}"/>
    <cellStyle name="Input 2 6 2" xfId="1567" xr:uid="{00000000-0005-0000-0000-00006C070000}"/>
    <cellStyle name="Input 2 6 3" xfId="1353" xr:uid="{00000000-0005-0000-0000-00006D070000}"/>
    <cellStyle name="Input 2 6 4" xfId="1595" xr:uid="{00000000-0005-0000-0000-00006E070000}"/>
    <cellStyle name="Input 3" xfId="397" xr:uid="{00000000-0005-0000-0000-00006F070000}"/>
    <cellStyle name="Input 3 2" xfId="981" xr:uid="{00000000-0005-0000-0000-000070070000}"/>
    <cellStyle name="Input 3 2 2" xfId="1196" xr:uid="{00000000-0005-0000-0000-000071070000}"/>
    <cellStyle name="Input 3 2 2 2" xfId="1997" xr:uid="{00000000-0005-0000-0000-000072070000}"/>
    <cellStyle name="Input 3 2 2 3" xfId="2439" xr:uid="{00000000-0005-0000-0000-000073070000}"/>
    <cellStyle name="Input 3 2 2 4" xfId="2862" xr:uid="{00000000-0005-0000-0000-000074070000}"/>
    <cellStyle name="Input 3 2 3" xfId="1796" xr:uid="{00000000-0005-0000-0000-000075070000}"/>
    <cellStyle name="Input 3 2 4" xfId="2236" xr:uid="{00000000-0005-0000-0000-000076070000}"/>
    <cellStyle name="Input 3 2 5" xfId="2648" xr:uid="{00000000-0005-0000-0000-000077070000}"/>
    <cellStyle name="Input 3 3" xfId="980" xr:uid="{00000000-0005-0000-0000-000078070000}"/>
    <cellStyle name="Input 3 3 2" xfId="1195" xr:uid="{00000000-0005-0000-0000-000079070000}"/>
    <cellStyle name="Input 3 3 2 2" xfId="1996" xr:uid="{00000000-0005-0000-0000-00007A070000}"/>
    <cellStyle name="Input 3 3 2 3" xfId="2438" xr:uid="{00000000-0005-0000-0000-00007B070000}"/>
    <cellStyle name="Input 3 3 2 4" xfId="2861" xr:uid="{00000000-0005-0000-0000-00007C070000}"/>
    <cellStyle name="Input 3 3 3" xfId="1795" xr:uid="{00000000-0005-0000-0000-00007D070000}"/>
    <cellStyle name="Input 3 3 4" xfId="2235" xr:uid="{00000000-0005-0000-0000-00007E070000}"/>
    <cellStyle name="Input 3 3 5" xfId="2647" xr:uid="{00000000-0005-0000-0000-00007F070000}"/>
    <cellStyle name="Input 3 4" xfId="924" xr:uid="{00000000-0005-0000-0000-000080070000}"/>
    <cellStyle name="Input 3 4 2" xfId="1139" xr:uid="{00000000-0005-0000-0000-000081070000}"/>
    <cellStyle name="Input 3 4 2 2" xfId="1943" xr:uid="{00000000-0005-0000-0000-000082070000}"/>
    <cellStyle name="Input 3 4 2 3" xfId="2384" xr:uid="{00000000-0005-0000-0000-000083070000}"/>
    <cellStyle name="Input 3 4 2 4" xfId="2805" xr:uid="{00000000-0005-0000-0000-000084070000}"/>
    <cellStyle name="Input 3 4 3" xfId="1743" xr:uid="{00000000-0005-0000-0000-000085070000}"/>
    <cellStyle name="Input 3 4 4" xfId="2181" xr:uid="{00000000-0005-0000-0000-000086070000}"/>
    <cellStyle name="Input 3 4 5" xfId="2591" xr:uid="{00000000-0005-0000-0000-000087070000}"/>
    <cellStyle name="Input 3 5" xfId="1082" xr:uid="{00000000-0005-0000-0000-000088070000}"/>
    <cellStyle name="Input 3 5 2" xfId="1888" xr:uid="{00000000-0005-0000-0000-000089070000}"/>
    <cellStyle name="Input 3 5 3" xfId="2332" xr:uid="{00000000-0005-0000-0000-00008A070000}"/>
    <cellStyle name="Input 3 5 4" xfId="2748" xr:uid="{00000000-0005-0000-0000-00008B070000}"/>
    <cellStyle name="Input 3 6" xfId="629" xr:uid="{00000000-0005-0000-0000-00008C070000}"/>
    <cellStyle name="Input 3 6 2" xfId="1600" xr:uid="{00000000-0005-0000-0000-00008D070000}"/>
    <cellStyle name="Input 3 6 3" xfId="1389" xr:uid="{00000000-0005-0000-0000-00008E070000}"/>
    <cellStyle name="Input 3 6 4" xfId="1703" xr:uid="{00000000-0005-0000-0000-00008F070000}"/>
    <cellStyle name="Input 4" xfId="740" xr:uid="{00000000-0005-0000-0000-000090070000}"/>
    <cellStyle name="InputCells" xfId="413" xr:uid="{00000000-0005-0000-0000-000091070000}"/>
    <cellStyle name="InputCells 2" xfId="539" xr:uid="{00000000-0005-0000-0000-000092070000}"/>
    <cellStyle name="InputCells 3" xfId="589" xr:uid="{00000000-0005-0000-0000-000093070000}"/>
    <cellStyle name="InputCells 4" xfId="743" xr:uid="{00000000-0005-0000-0000-000094070000}"/>
    <cellStyle name="InputCells_Bborder_1" xfId="540" xr:uid="{00000000-0005-0000-0000-000095070000}"/>
    <cellStyle name="InputCells12" xfId="422" xr:uid="{00000000-0005-0000-0000-000096070000}"/>
    <cellStyle name="InputCells12 2" xfId="541" xr:uid="{00000000-0005-0000-0000-000097070000}"/>
    <cellStyle name="InputCells12 2 2" xfId="816" xr:uid="{00000000-0005-0000-0000-000098070000}"/>
    <cellStyle name="InputCells12 2 2 2" xfId="987" xr:uid="{00000000-0005-0000-0000-000099070000}"/>
    <cellStyle name="InputCells12 2 2 2 2" xfId="1202" xr:uid="{00000000-0005-0000-0000-00009A070000}"/>
    <cellStyle name="InputCells12 2 2 2 2 2" xfId="2003" xr:uid="{00000000-0005-0000-0000-00009B070000}"/>
    <cellStyle name="InputCells12 2 2 2 2 3" xfId="2445" xr:uid="{00000000-0005-0000-0000-00009C070000}"/>
    <cellStyle name="InputCells12 2 2 2 2 4" xfId="2868" xr:uid="{00000000-0005-0000-0000-00009D070000}"/>
    <cellStyle name="InputCells12 2 2 2 3" xfId="1802" xr:uid="{00000000-0005-0000-0000-00009E070000}"/>
    <cellStyle name="InputCells12 2 2 2 4" xfId="2242" xr:uid="{00000000-0005-0000-0000-00009F070000}"/>
    <cellStyle name="InputCells12 2 2 2 5" xfId="2654" xr:uid="{00000000-0005-0000-0000-0000A0070000}"/>
    <cellStyle name="InputCells12 2 2 3" xfId="1112" xr:uid="{00000000-0005-0000-0000-0000A1070000}"/>
    <cellStyle name="InputCells12 2 2 3 2" xfId="1916" xr:uid="{00000000-0005-0000-0000-0000A2070000}"/>
    <cellStyle name="InputCells12 2 2 3 3" xfId="2357" xr:uid="{00000000-0005-0000-0000-0000A3070000}"/>
    <cellStyle name="InputCells12 2 2 3 4" xfId="2778" xr:uid="{00000000-0005-0000-0000-0000A4070000}"/>
    <cellStyle name="InputCells12 2 2 4" xfId="1686" xr:uid="{00000000-0005-0000-0000-0000A5070000}"/>
    <cellStyle name="InputCells12 2 2 5" xfId="1656" xr:uid="{00000000-0005-0000-0000-0000A6070000}"/>
    <cellStyle name="InputCells12 2 3" xfId="676" xr:uid="{00000000-0005-0000-0000-0000A7070000}"/>
    <cellStyle name="InputCells12 2 3 2" xfId="1010" xr:uid="{00000000-0005-0000-0000-0000A8070000}"/>
    <cellStyle name="InputCells12 2 3 2 2" xfId="1225" xr:uid="{00000000-0005-0000-0000-0000A9070000}"/>
    <cellStyle name="InputCells12 2 3 2 2 2" xfId="2024" xr:uid="{00000000-0005-0000-0000-0000AA070000}"/>
    <cellStyle name="InputCells12 2 3 2 2 3" xfId="2467" xr:uid="{00000000-0005-0000-0000-0000AB070000}"/>
    <cellStyle name="InputCells12 2 3 2 2 4" xfId="2891" xr:uid="{00000000-0005-0000-0000-0000AC070000}"/>
    <cellStyle name="InputCells12 2 3 2 3" xfId="1823" xr:uid="{00000000-0005-0000-0000-0000AD070000}"/>
    <cellStyle name="InputCells12 2 3 2 4" xfId="2264" xr:uid="{00000000-0005-0000-0000-0000AE070000}"/>
    <cellStyle name="InputCells12 2 3 2 5" xfId="2677" xr:uid="{00000000-0005-0000-0000-0000AF070000}"/>
    <cellStyle name="InputCells12 2 3 3" xfId="933" xr:uid="{00000000-0005-0000-0000-0000B0070000}"/>
    <cellStyle name="InputCells12 2 3 3 2" xfId="1148" xr:uid="{00000000-0005-0000-0000-0000B1070000}"/>
    <cellStyle name="InputCells12 2 3 3 2 2" xfId="1952" xr:uid="{00000000-0005-0000-0000-0000B2070000}"/>
    <cellStyle name="InputCells12 2 3 3 2 3" xfId="2393" xr:uid="{00000000-0005-0000-0000-0000B3070000}"/>
    <cellStyle name="InputCells12 2 3 3 2 4" xfId="2814" xr:uid="{00000000-0005-0000-0000-0000B4070000}"/>
    <cellStyle name="InputCells12 2 3 3 3" xfId="1752" xr:uid="{00000000-0005-0000-0000-0000B5070000}"/>
    <cellStyle name="InputCells12 2 3 3 4" xfId="2190" xr:uid="{00000000-0005-0000-0000-0000B6070000}"/>
    <cellStyle name="InputCells12 2 3 3 5" xfId="2600" xr:uid="{00000000-0005-0000-0000-0000B7070000}"/>
    <cellStyle name="InputCells12 2 3 4" xfId="1049" xr:uid="{00000000-0005-0000-0000-0000B8070000}"/>
    <cellStyle name="InputCells12 2 3 4 2" xfId="1264" xr:uid="{00000000-0005-0000-0000-0000B9070000}"/>
    <cellStyle name="InputCells12 2 3 4 2 2" xfId="2062" xr:uid="{00000000-0005-0000-0000-0000BA070000}"/>
    <cellStyle name="InputCells12 2 3 4 2 3" xfId="2506" xr:uid="{00000000-0005-0000-0000-0000BB070000}"/>
    <cellStyle name="InputCells12 2 3 4 2 4" xfId="2930" xr:uid="{00000000-0005-0000-0000-0000BC070000}"/>
    <cellStyle name="InputCells12 2 3 4 3" xfId="1861" xr:uid="{00000000-0005-0000-0000-0000BD070000}"/>
    <cellStyle name="InputCells12 2 3 4 4" xfId="2303" xr:uid="{00000000-0005-0000-0000-0000BE070000}"/>
    <cellStyle name="InputCells12 2 3 4 5" xfId="2716" xr:uid="{00000000-0005-0000-0000-0000BF070000}"/>
    <cellStyle name="InputCells12 2 3 5" xfId="1626" xr:uid="{00000000-0005-0000-0000-0000C0070000}"/>
    <cellStyle name="InputCells12 2 3 6" xfId="1589" xr:uid="{00000000-0005-0000-0000-0000C1070000}"/>
    <cellStyle name="InputCells12 2 3 7" xfId="1552" xr:uid="{00000000-0005-0000-0000-0000C2070000}"/>
    <cellStyle name="InputCells12 2 4" xfId="1569" xr:uid="{00000000-0005-0000-0000-0000C3070000}"/>
    <cellStyle name="InputCells12 2 5" xfId="1401" xr:uid="{00000000-0005-0000-0000-0000C4070000}"/>
    <cellStyle name="InputCells12 3" xfId="815" xr:uid="{00000000-0005-0000-0000-0000C5070000}"/>
    <cellStyle name="InputCells12 3 2" xfId="917" xr:uid="{00000000-0005-0000-0000-0000C6070000}"/>
    <cellStyle name="InputCells12 3 2 2" xfId="1132" xr:uid="{00000000-0005-0000-0000-0000C7070000}"/>
    <cellStyle name="InputCells12 3 2 2 2" xfId="1936" xr:uid="{00000000-0005-0000-0000-0000C8070000}"/>
    <cellStyle name="InputCells12 3 2 2 3" xfId="2377" xr:uid="{00000000-0005-0000-0000-0000C9070000}"/>
    <cellStyle name="InputCells12 3 2 2 4" xfId="2798" xr:uid="{00000000-0005-0000-0000-0000CA070000}"/>
    <cellStyle name="InputCells12 3 2 3" xfId="1736" xr:uid="{00000000-0005-0000-0000-0000CB070000}"/>
    <cellStyle name="InputCells12 3 2 4" xfId="2174" xr:uid="{00000000-0005-0000-0000-0000CC070000}"/>
    <cellStyle name="InputCells12 3 2 5" xfId="2584" xr:uid="{00000000-0005-0000-0000-0000CD070000}"/>
    <cellStyle name="InputCells12 3 3" xfId="1111" xr:uid="{00000000-0005-0000-0000-0000CE070000}"/>
    <cellStyle name="InputCells12 3 3 2" xfId="1915" xr:uid="{00000000-0005-0000-0000-0000CF070000}"/>
    <cellStyle name="InputCells12 3 3 3" xfId="2356" xr:uid="{00000000-0005-0000-0000-0000D0070000}"/>
    <cellStyle name="InputCells12 3 3 4" xfId="2777" xr:uid="{00000000-0005-0000-0000-0000D1070000}"/>
    <cellStyle name="InputCells12 3 4" xfId="1685" xr:uid="{00000000-0005-0000-0000-0000D2070000}"/>
    <cellStyle name="InputCells12 3 5" xfId="1553" xr:uid="{00000000-0005-0000-0000-0000D3070000}"/>
    <cellStyle name="InputCells12 4" xfId="675" xr:uid="{00000000-0005-0000-0000-0000D4070000}"/>
    <cellStyle name="InputCells12 4 2" xfId="1009" xr:uid="{00000000-0005-0000-0000-0000D5070000}"/>
    <cellStyle name="InputCells12 4 2 2" xfId="1224" xr:uid="{00000000-0005-0000-0000-0000D6070000}"/>
    <cellStyle name="InputCells12 4 2 2 2" xfId="2023" xr:uid="{00000000-0005-0000-0000-0000D7070000}"/>
    <cellStyle name="InputCells12 4 2 2 3" xfId="2466" xr:uid="{00000000-0005-0000-0000-0000D8070000}"/>
    <cellStyle name="InputCells12 4 2 2 4" xfId="2890" xr:uid="{00000000-0005-0000-0000-0000D9070000}"/>
    <cellStyle name="InputCells12 4 2 3" xfId="1822" xr:uid="{00000000-0005-0000-0000-0000DA070000}"/>
    <cellStyle name="InputCells12 4 2 4" xfId="2263" xr:uid="{00000000-0005-0000-0000-0000DB070000}"/>
    <cellStyle name="InputCells12 4 2 5" xfId="2676" xr:uid="{00000000-0005-0000-0000-0000DC070000}"/>
    <cellStyle name="InputCells12 4 3" xfId="934" xr:uid="{00000000-0005-0000-0000-0000DD070000}"/>
    <cellStyle name="InputCells12 4 3 2" xfId="1149" xr:uid="{00000000-0005-0000-0000-0000DE070000}"/>
    <cellStyle name="InputCells12 4 3 2 2" xfId="1953" xr:uid="{00000000-0005-0000-0000-0000DF070000}"/>
    <cellStyle name="InputCells12 4 3 2 3" xfId="2394" xr:uid="{00000000-0005-0000-0000-0000E0070000}"/>
    <cellStyle name="InputCells12 4 3 2 4" xfId="2815" xr:uid="{00000000-0005-0000-0000-0000E1070000}"/>
    <cellStyle name="InputCells12 4 3 3" xfId="1753" xr:uid="{00000000-0005-0000-0000-0000E2070000}"/>
    <cellStyle name="InputCells12 4 3 4" xfId="2191" xr:uid="{00000000-0005-0000-0000-0000E3070000}"/>
    <cellStyle name="InputCells12 4 3 5" xfId="2601" xr:uid="{00000000-0005-0000-0000-0000E4070000}"/>
    <cellStyle name="InputCells12 4 4" xfId="908" xr:uid="{00000000-0005-0000-0000-0000E5070000}"/>
    <cellStyle name="InputCells12 4 4 2" xfId="1123" xr:uid="{00000000-0005-0000-0000-0000E6070000}"/>
    <cellStyle name="InputCells12 4 4 2 2" xfId="1927" xr:uid="{00000000-0005-0000-0000-0000E7070000}"/>
    <cellStyle name="InputCells12 4 4 2 3" xfId="2368" xr:uid="{00000000-0005-0000-0000-0000E8070000}"/>
    <cellStyle name="InputCells12 4 4 2 4" xfId="2789" xr:uid="{00000000-0005-0000-0000-0000E9070000}"/>
    <cellStyle name="InputCells12 4 4 3" xfId="1727" xr:uid="{00000000-0005-0000-0000-0000EA070000}"/>
    <cellStyle name="InputCells12 4 4 4" xfId="2165" xr:uid="{00000000-0005-0000-0000-0000EB070000}"/>
    <cellStyle name="InputCells12 4 4 5" xfId="2575" xr:uid="{00000000-0005-0000-0000-0000EC070000}"/>
    <cellStyle name="InputCells12 4 5" xfId="1625" xr:uid="{00000000-0005-0000-0000-0000ED070000}"/>
    <cellStyle name="InputCells12 4 6" xfId="1379" xr:uid="{00000000-0005-0000-0000-0000EE070000}"/>
    <cellStyle name="InputCells12 4 7" xfId="1395" xr:uid="{00000000-0005-0000-0000-0000EF070000}"/>
    <cellStyle name="InputCells12 5" xfId="474" xr:uid="{00000000-0005-0000-0000-0000F0070000}"/>
    <cellStyle name="InputCells12 5 2" xfId="1538" xr:uid="{00000000-0005-0000-0000-0000F1070000}"/>
    <cellStyle name="InputCells12 5 3" xfId="2337" xr:uid="{00000000-0005-0000-0000-0000F2070000}"/>
    <cellStyle name="InputCells12 6" xfId="1499" xr:uid="{00000000-0005-0000-0000-0000F3070000}"/>
    <cellStyle name="InputCells12 7" xfId="1355" xr:uid="{00000000-0005-0000-0000-0000F4070000}"/>
    <cellStyle name="InputCells12_BBorder" xfId="598" xr:uid="{00000000-0005-0000-0000-0000F5070000}"/>
    <cellStyle name="IntCells" xfId="542" xr:uid="{00000000-0005-0000-0000-0000F6070000}"/>
    <cellStyle name="KP_thin_border_dark_grey" xfId="434" xr:uid="{00000000-0005-0000-0000-0000F7070000}"/>
    <cellStyle name="Linked Cell 2" xfId="267" xr:uid="{00000000-0005-0000-0000-0000F8070000}"/>
    <cellStyle name="Linked Cell 2 2" xfId="543" xr:uid="{00000000-0005-0000-0000-0000F9070000}"/>
    <cellStyle name="Linked Cell 3" xfId="630" xr:uid="{00000000-0005-0000-0000-0000FA070000}"/>
    <cellStyle name="Linked Cell 4" xfId="765" xr:uid="{00000000-0005-0000-0000-0000FB070000}"/>
    <cellStyle name="Menu" xfId="268" xr:uid="{00000000-0005-0000-0000-0000FC070000}"/>
    <cellStyle name="Migliaia" xfId="1" builtinId="3"/>
    <cellStyle name="Migliaia 2" xfId="4" xr:uid="{00000000-0005-0000-0000-0000FE070000}"/>
    <cellStyle name="Migliaia 2 2" xfId="94" xr:uid="{00000000-0005-0000-0000-0000FF070000}"/>
    <cellStyle name="Migliaia 2 3" xfId="11" xr:uid="{00000000-0005-0000-0000-000000080000}"/>
    <cellStyle name="Migliaia 3" xfId="14" xr:uid="{00000000-0005-0000-0000-000001080000}"/>
    <cellStyle name="Migliaia 3 2" xfId="96" xr:uid="{00000000-0005-0000-0000-000002080000}"/>
    <cellStyle name="Migliaia 4" xfId="72" xr:uid="{00000000-0005-0000-0000-000003080000}"/>
    <cellStyle name="Migliaia 4 2" xfId="98" xr:uid="{00000000-0005-0000-0000-000004080000}"/>
    <cellStyle name="Migliaia 5" xfId="73" xr:uid="{00000000-0005-0000-0000-000005080000}"/>
    <cellStyle name="Migliaia 6" xfId="93" xr:uid="{00000000-0005-0000-0000-000006080000}"/>
    <cellStyle name="Migliaia 7" xfId="228" xr:uid="{00000000-0005-0000-0000-000007080000}"/>
    <cellStyle name="Migliaia 8" xfId="393" xr:uid="{00000000-0005-0000-0000-000008080000}"/>
    <cellStyle name="Migliaia 9" xfId="402" xr:uid="{00000000-0005-0000-0000-000009080000}"/>
    <cellStyle name="Milliers [0]_03tabmat" xfId="269" xr:uid="{00000000-0005-0000-0000-00000A080000}"/>
    <cellStyle name="Milliers_03tabmat" xfId="270" xr:uid="{00000000-0005-0000-0000-00000B080000}"/>
    <cellStyle name="Monétaire [0]_03tabmat" xfId="271" xr:uid="{00000000-0005-0000-0000-00000C080000}"/>
    <cellStyle name="Monétaire_03tabmat" xfId="272" xr:uid="{00000000-0005-0000-0000-00000D080000}"/>
    <cellStyle name="Neutral 2" xfId="273" xr:uid="{00000000-0005-0000-0000-00000E080000}"/>
    <cellStyle name="Neutral 2 2" xfId="274" xr:uid="{00000000-0005-0000-0000-00000F080000}"/>
    <cellStyle name="Neutral 2 2 2" xfId="275" xr:uid="{00000000-0005-0000-0000-000010080000}"/>
    <cellStyle name="Neutral 2 2 3" xfId="276" xr:uid="{00000000-0005-0000-0000-000011080000}"/>
    <cellStyle name="Neutral 2 3" xfId="544" xr:uid="{00000000-0005-0000-0000-000012080000}"/>
    <cellStyle name="Neutral 3" xfId="631" xr:uid="{00000000-0005-0000-0000-000013080000}"/>
    <cellStyle name="Neutrale 2" xfId="74" xr:uid="{00000000-0005-0000-0000-000014080000}"/>
    <cellStyle name="Normaali 2" xfId="545" xr:uid="{00000000-0005-0000-0000-000015080000}"/>
    <cellStyle name="Normaali 2 2" xfId="546" xr:uid="{00000000-0005-0000-0000-000016080000}"/>
    <cellStyle name="Normal 10" xfId="277" xr:uid="{00000000-0005-0000-0000-000017080000}"/>
    <cellStyle name="Normal 10 2" xfId="278" xr:uid="{00000000-0005-0000-0000-000018080000}"/>
    <cellStyle name="Normal 10 2 2" xfId="279" xr:uid="{00000000-0005-0000-0000-000019080000}"/>
    <cellStyle name="Normal 10 3" xfId="280" xr:uid="{00000000-0005-0000-0000-00001A080000}"/>
    <cellStyle name="Normal 10 3 2" xfId="281" xr:uid="{00000000-0005-0000-0000-00001B080000}"/>
    <cellStyle name="Normal 10 4" xfId="282" xr:uid="{00000000-0005-0000-0000-00001C080000}"/>
    <cellStyle name="Normal 11" xfId="283" xr:uid="{00000000-0005-0000-0000-00001D080000}"/>
    <cellStyle name="Normal 11 2" xfId="284" xr:uid="{00000000-0005-0000-0000-00001E080000}"/>
    <cellStyle name="Normal 11 2 2" xfId="835" xr:uid="{00000000-0005-0000-0000-00001F080000}"/>
    <cellStyle name="Normal 11 3" xfId="795" xr:uid="{00000000-0005-0000-0000-000020080000}"/>
    <cellStyle name="Normal 12" xfId="285" xr:uid="{00000000-0005-0000-0000-000021080000}"/>
    <cellStyle name="Normal 12 2" xfId="1063" xr:uid="{00000000-0005-0000-0000-000022080000}"/>
    <cellStyle name="Normal 13" xfId="286" xr:uid="{00000000-0005-0000-0000-000023080000}"/>
    <cellStyle name="Normal 13 2" xfId="287" xr:uid="{00000000-0005-0000-0000-000024080000}"/>
    <cellStyle name="Normal 13 3" xfId="288" xr:uid="{00000000-0005-0000-0000-000025080000}"/>
    <cellStyle name="Normal 14" xfId="289" xr:uid="{00000000-0005-0000-0000-000026080000}"/>
    <cellStyle name="Normal 14 2 2 2" xfId="290" xr:uid="{00000000-0005-0000-0000-000027080000}"/>
    <cellStyle name="Normal 15" xfId="291" xr:uid="{00000000-0005-0000-0000-000028080000}"/>
    <cellStyle name="Normal 15 2 2 2" xfId="292" xr:uid="{00000000-0005-0000-0000-000029080000}"/>
    <cellStyle name="Normal 16" xfId="293" xr:uid="{00000000-0005-0000-0000-00002A080000}"/>
    <cellStyle name="Normal 16 2" xfId="294" xr:uid="{00000000-0005-0000-0000-00002B080000}"/>
    <cellStyle name="Normal 17" xfId="295" xr:uid="{00000000-0005-0000-0000-00002C080000}"/>
    <cellStyle name="Normal 17 2" xfId="296" xr:uid="{00000000-0005-0000-0000-00002D080000}"/>
    <cellStyle name="Normal 17 4" xfId="297" xr:uid="{00000000-0005-0000-0000-00002E080000}"/>
    <cellStyle name="Normal 18" xfId="298" xr:uid="{00000000-0005-0000-0000-00002F080000}"/>
    <cellStyle name="Normal 2" xfId="75" xr:uid="{00000000-0005-0000-0000-000030080000}"/>
    <cellStyle name="Normal 2 2" xfId="300" xr:uid="{00000000-0005-0000-0000-000031080000}"/>
    <cellStyle name="Normal 2 2 2" xfId="547" xr:uid="{00000000-0005-0000-0000-000032080000}"/>
    <cellStyle name="Normal 2 3" xfId="301" xr:uid="{00000000-0005-0000-0000-000033080000}"/>
    <cellStyle name="Normal 2 3 2" xfId="817" xr:uid="{00000000-0005-0000-0000-000034080000}"/>
    <cellStyle name="Normal 2 3 3" xfId="548" xr:uid="{00000000-0005-0000-0000-000035080000}"/>
    <cellStyle name="Normal 2 4" xfId="398" xr:uid="{00000000-0005-0000-0000-000036080000}"/>
    <cellStyle name="Normal 2 4 2" xfId="439" xr:uid="{00000000-0005-0000-0000-000037080000}"/>
    <cellStyle name="Normal 209 2" xfId="302" xr:uid="{00000000-0005-0000-0000-000038080000}"/>
    <cellStyle name="Normal 21" xfId="303" xr:uid="{00000000-0005-0000-0000-000039080000}"/>
    <cellStyle name="Normal 22" xfId="304" xr:uid="{00000000-0005-0000-0000-00003A080000}"/>
    <cellStyle name="Normal 24" xfId="305" xr:uid="{00000000-0005-0000-0000-00003B080000}"/>
    <cellStyle name="Normal 3" xfId="306" xr:uid="{00000000-0005-0000-0000-00003C080000}"/>
    <cellStyle name="Normal 3 2" xfId="307" xr:uid="{00000000-0005-0000-0000-00003D080000}"/>
    <cellStyle name="Normal 3 2 2" xfId="440" xr:uid="{00000000-0005-0000-0000-00003E080000}"/>
    <cellStyle name="Normal 3 2 3" xfId="549" xr:uid="{00000000-0005-0000-0000-00003F080000}"/>
    <cellStyle name="Normal 3 3" xfId="308" xr:uid="{00000000-0005-0000-0000-000040080000}"/>
    <cellStyle name="Normal 3 3 2" xfId="590" xr:uid="{00000000-0005-0000-0000-000041080000}"/>
    <cellStyle name="Normal 3 4" xfId="309" xr:uid="{00000000-0005-0000-0000-000042080000}"/>
    <cellStyle name="Normal 3 4 2" xfId="754" xr:uid="{00000000-0005-0000-0000-000043080000}"/>
    <cellStyle name="Normal 3 5" xfId="403" xr:uid="{00000000-0005-0000-0000-000044080000}"/>
    <cellStyle name="Normal 3 6" xfId="435" xr:uid="{00000000-0005-0000-0000-000045080000}"/>
    <cellStyle name="Normal 4" xfId="310" xr:uid="{00000000-0005-0000-0000-000046080000}"/>
    <cellStyle name="Normal 4 2" xfId="311" xr:uid="{00000000-0005-0000-0000-000047080000}"/>
    <cellStyle name="Normal 4 2 2" xfId="312" xr:uid="{00000000-0005-0000-0000-000048080000}"/>
    <cellStyle name="Normal 4 2 2 2" xfId="552" xr:uid="{00000000-0005-0000-0000-000049080000}"/>
    <cellStyle name="Normal 4 2 3" xfId="818" xr:uid="{00000000-0005-0000-0000-00004A080000}"/>
    <cellStyle name="Normal 4 2 4" xfId="551" xr:uid="{00000000-0005-0000-0000-00004B080000}"/>
    <cellStyle name="Normal 4 3" xfId="313" xr:uid="{00000000-0005-0000-0000-00004C080000}"/>
    <cellStyle name="Normal 4 3 2" xfId="314" xr:uid="{00000000-0005-0000-0000-00004D080000}"/>
    <cellStyle name="Normal 4 3 2 2" xfId="819" xr:uid="{00000000-0005-0000-0000-00004E080000}"/>
    <cellStyle name="Normal 4 3 3" xfId="591" xr:uid="{00000000-0005-0000-0000-00004F080000}"/>
    <cellStyle name="Normal 4 4" xfId="315" xr:uid="{00000000-0005-0000-0000-000050080000}"/>
    <cellStyle name="Normal 4 5" xfId="316" xr:uid="{00000000-0005-0000-0000-000051080000}"/>
    <cellStyle name="Normal 4 6" xfId="550" xr:uid="{00000000-0005-0000-0000-000052080000}"/>
    <cellStyle name="Normal 5" xfId="317" xr:uid="{00000000-0005-0000-0000-000053080000}"/>
    <cellStyle name="Normal 5 2" xfId="686" xr:uid="{00000000-0005-0000-0000-000054080000}"/>
    <cellStyle name="Normal 5 2 2" xfId="693" xr:uid="{00000000-0005-0000-0000-000055080000}"/>
    <cellStyle name="Normal 5 2 2 2" xfId="699" xr:uid="{00000000-0005-0000-0000-000056080000}"/>
    <cellStyle name="Normal 5 2 2 2 2" xfId="714" xr:uid="{00000000-0005-0000-0000-000057080000}"/>
    <cellStyle name="Normal 5 2 2 2 2 2" xfId="840" xr:uid="{00000000-0005-0000-0000-000058080000}"/>
    <cellStyle name="Normal 5 2 2 2 3" xfId="839" xr:uid="{00000000-0005-0000-0000-000059080000}"/>
    <cellStyle name="Normal 5 2 2 3" xfId="713" xr:uid="{00000000-0005-0000-0000-00005A080000}"/>
    <cellStyle name="Normal 5 2 2 3 2" xfId="841" xr:uid="{00000000-0005-0000-0000-00005B080000}"/>
    <cellStyle name="Normal 5 2 2 4" xfId="838" xr:uid="{00000000-0005-0000-0000-00005C080000}"/>
    <cellStyle name="Normal 5 2 3" xfId="698" xr:uid="{00000000-0005-0000-0000-00005D080000}"/>
    <cellStyle name="Normal 5 2 3 2" xfId="715" xr:uid="{00000000-0005-0000-0000-00005E080000}"/>
    <cellStyle name="Normal 5 2 3 2 2" xfId="843" xr:uid="{00000000-0005-0000-0000-00005F080000}"/>
    <cellStyle name="Normal 5 2 3 3" xfId="842" xr:uid="{00000000-0005-0000-0000-000060080000}"/>
    <cellStyle name="Normal 5 2 4" xfId="712" xr:uid="{00000000-0005-0000-0000-000061080000}"/>
    <cellStyle name="Normal 5 2 4 2" xfId="844" xr:uid="{00000000-0005-0000-0000-000062080000}"/>
    <cellStyle name="Normal 5 2 5" xfId="820" xr:uid="{00000000-0005-0000-0000-000063080000}"/>
    <cellStyle name="Normal 5 2 5 2" xfId="845" xr:uid="{00000000-0005-0000-0000-000064080000}"/>
    <cellStyle name="Normal 5 2 6" xfId="837" xr:uid="{00000000-0005-0000-0000-000065080000}"/>
    <cellStyle name="Normal 5 3" xfId="690" xr:uid="{00000000-0005-0000-0000-000066080000}"/>
    <cellStyle name="Normal 5 3 2" xfId="700" xr:uid="{00000000-0005-0000-0000-000067080000}"/>
    <cellStyle name="Normal 5 3 2 2" xfId="717" xr:uid="{00000000-0005-0000-0000-000068080000}"/>
    <cellStyle name="Normal 5 3 2 2 2" xfId="848" xr:uid="{00000000-0005-0000-0000-000069080000}"/>
    <cellStyle name="Normal 5 3 2 3" xfId="847" xr:uid="{00000000-0005-0000-0000-00006A080000}"/>
    <cellStyle name="Normal 5 3 3" xfId="716" xr:uid="{00000000-0005-0000-0000-00006B080000}"/>
    <cellStyle name="Normal 5 3 3 2" xfId="849" xr:uid="{00000000-0005-0000-0000-00006C080000}"/>
    <cellStyle name="Normal 5 3 4" xfId="846" xr:uid="{00000000-0005-0000-0000-00006D080000}"/>
    <cellStyle name="Normal 5 4" xfId="697" xr:uid="{00000000-0005-0000-0000-00006E080000}"/>
    <cellStyle name="Normal 5 4 2" xfId="718" xr:uid="{00000000-0005-0000-0000-00006F080000}"/>
    <cellStyle name="Normal 5 4 2 2" xfId="851" xr:uid="{00000000-0005-0000-0000-000070080000}"/>
    <cellStyle name="Normal 5 4 3" xfId="850" xr:uid="{00000000-0005-0000-0000-000071080000}"/>
    <cellStyle name="Normal 5 5" xfId="711" xr:uid="{00000000-0005-0000-0000-000072080000}"/>
    <cellStyle name="Normal 5 5 2" xfId="852" xr:uid="{00000000-0005-0000-0000-000073080000}"/>
    <cellStyle name="Normal 5 6" xfId="755" xr:uid="{00000000-0005-0000-0000-000074080000}"/>
    <cellStyle name="Normal 5 7" xfId="836" xr:uid="{00000000-0005-0000-0000-000075080000}"/>
    <cellStyle name="Normal 5 8" xfId="677" xr:uid="{00000000-0005-0000-0000-000076080000}"/>
    <cellStyle name="Normal 5 9" xfId="553" xr:uid="{00000000-0005-0000-0000-000077080000}"/>
    <cellStyle name="Normal 6" xfId="318" xr:uid="{00000000-0005-0000-0000-000078080000}"/>
    <cellStyle name="Normal 6 10" xfId="821" xr:uid="{00000000-0005-0000-0000-000079080000}"/>
    <cellStyle name="Normal 6 10 2" xfId="854" xr:uid="{00000000-0005-0000-0000-00007A080000}"/>
    <cellStyle name="Normal 6 11" xfId="853" xr:uid="{00000000-0005-0000-0000-00007B080000}"/>
    <cellStyle name="Normal 6 12" xfId="554" xr:uid="{00000000-0005-0000-0000-00007C080000}"/>
    <cellStyle name="Normal 6 2" xfId="687" xr:uid="{00000000-0005-0000-0000-00007D080000}"/>
    <cellStyle name="Normal 6 2 2" xfId="694" xr:uid="{00000000-0005-0000-0000-00007E080000}"/>
    <cellStyle name="Normal 6 2 2 2" xfId="703" xr:uid="{00000000-0005-0000-0000-00007F080000}"/>
    <cellStyle name="Normal 6 2 2 2 2" xfId="722" xr:uid="{00000000-0005-0000-0000-000080080000}"/>
    <cellStyle name="Normal 6 2 2 2 2 2" xfId="858" xr:uid="{00000000-0005-0000-0000-000081080000}"/>
    <cellStyle name="Normal 6 2 2 2 3" xfId="857" xr:uid="{00000000-0005-0000-0000-000082080000}"/>
    <cellStyle name="Normal 6 2 2 3" xfId="721" xr:uid="{00000000-0005-0000-0000-000083080000}"/>
    <cellStyle name="Normal 6 2 2 3 2" xfId="859" xr:uid="{00000000-0005-0000-0000-000084080000}"/>
    <cellStyle name="Normal 6 2 2 4" xfId="856" xr:uid="{00000000-0005-0000-0000-000085080000}"/>
    <cellStyle name="Normal 6 2 3" xfId="702" xr:uid="{00000000-0005-0000-0000-000086080000}"/>
    <cellStyle name="Normal 6 2 3 2" xfId="723" xr:uid="{00000000-0005-0000-0000-000087080000}"/>
    <cellStyle name="Normal 6 2 3 2 2" xfId="861" xr:uid="{00000000-0005-0000-0000-000088080000}"/>
    <cellStyle name="Normal 6 2 3 3" xfId="860" xr:uid="{00000000-0005-0000-0000-000089080000}"/>
    <cellStyle name="Normal 6 2 4" xfId="720" xr:uid="{00000000-0005-0000-0000-00008A080000}"/>
    <cellStyle name="Normal 6 2 4 2" xfId="862" xr:uid="{00000000-0005-0000-0000-00008B080000}"/>
    <cellStyle name="Normal 6 2 5" xfId="822" xr:uid="{00000000-0005-0000-0000-00008C080000}"/>
    <cellStyle name="Normal 6 2 5 2" xfId="863" xr:uid="{00000000-0005-0000-0000-00008D080000}"/>
    <cellStyle name="Normal 6 2 6" xfId="855" xr:uid="{00000000-0005-0000-0000-00008E080000}"/>
    <cellStyle name="Normal 6 3" xfId="689" xr:uid="{00000000-0005-0000-0000-00008F080000}"/>
    <cellStyle name="Normal 6 3 2" xfId="696" xr:uid="{00000000-0005-0000-0000-000090080000}"/>
    <cellStyle name="Normal 6 3 2 2" xfId="705" xr:uid="{00000000-0005-0000-0000-000091080000}"/>
    <cellStyle name="Normal 6 3 2 2 2" xfId="726" xr:uid="{00000000-0005-0000-0000-000092080000}"/>
    <cellStyle name="Normal 6 3 2 2 2 2" xfId="867" xr:uid="{00000000-0005-0000-0000-000093080000}"/>
    <cellStyle name="Normal 6 3 2 2 3" xfId="866" xr:uid="{00000000-0005-0000-0000-000094080000}"/>
    <cellStyle name="Normal 6 3 2 3" xfId="725" xr:uid="{00000000-0005-0000-0000-000095080000}"/>
    <cellStyle name="Normal 6 3 2 3 2" xfId="868" xr:uid="{00000000-0005-0000-0000-000096080000}"/>
    <cellStyle name="Normal 6 3 2 4" xfId="865" xr:uid="{00000000-0005-0000-0000-000097080000}"/>
    <cellStyle name="Normal 6 3 3" xfId="704" xr:uid="{00000000-0005-0000-0000-000098080000}"/>
    <cellStyle name="Normal 6 3 3 2" xfId="727" xr:uid="{00000000-0005-0000-0000-000099080000}"/>
    <cellStyle name="Normal 6 3 3 2 2" xfId="870" xr:uid="{00000000-0005-0000-0000-00009A080000}"/>
    <cellStyle name="Normal 6 3 3 3" xfId="869" xr:uid="{00000000-0005-0000-0000-00009B080000}"/>
    <cellStyle name="Normal 6 3 4" xfId="724" xr:uid="{00000000-0005-0000-0000-00009C080000}"/>
    <cellStyle name="Normal 6 3 4 2" xfId="871" xr:uid="{00000000-0005-0000-0000-00009D080000}"/>
    <cellStyle name="Normal 6 3 5" xfId="864" xr:uid="{00000000-0005-0000-0000-00009E080000}"/>
    <cellStyle name="Normal 6 4" xfId="691" xr:uid="{00000000-0005-0000-0000-00009F080000}"/>
    <cellStyle name="Normal 6 4 2" xfId="706" xr:uid="{00000000-0005-0000-0000-0000A0080000}"/>
    <cellStyle name="Normal 6 4 2 2" xfId="729" xr:uid="{00000000-0005-0000-0000-0000A1080000}"/>
    <cellStyle name="Normal 6 4 2 2 2" xfId="874" xr:uid="{00000000-0005-0000-0000-0000A2080000}"/>
    <cellStyle name="Normal 6 4 2 3" xfId="873" xr:uid="{00000000-0005-0000-0000-0000A3080000}"/>
    <cellStyle name="Normal 6 4 3" xfId="728" xr:uid="{00000000-0005-0000-0000-0000A4080000}"/>
    <cellStyle name="Normal 6 4 3 2" xfId="875" xr:uid="{00000000-0005-0000-0000-0000A5080000}"/>
    <cellStyle name="Normal 6 4 4" xfId="872" xr:uid="{00000000-0005-0000-0000-0000A6080000}"/>
    <cellStyle name="Normal 6 5" xfId="701" xr:uid="{00000000-0005-0000-0000-0000A7080000}"/>
    <cellStyle name="Normal 6 5 2" xfId="730" xr:uid="{00000000-0005-0000-0000-0000A8080000}"/>
    <cellStyle name="Normal 6 5 2 2" xfId="877" xr:uid="{00000000-0005-0000-0000-0000A9080000}"/>
    <cellStyle name="Normal 6 5 3" xfId="876" xr:uid="{00000000-0005-0000-0000-0000AA080000}"/>
    <cellStyle name="Normal 6 6" xfId="719" xr:uid="{00000000-0005-0000-0000-0000AB080000}"/>
    <cellStyle name="Normal 6 6 2" xfId="878" xr:uid="{00000000-0005-0000-0000-0000AC080000}"/>
    <cellStyle name="Normal 6 7" xfId="756" xr:uid="{00000000-0005-0000-0000-0000AD080000}"/>
    <cellStyle name="Normal 6 7 2" xfId="879" xr:uid="{00000000-0005-0000-0000-0000AE080000}"/>
    <cellStyle name="Normal 6 8" xfId="791" xr:uid="{00000000-0005-0000-0000-0000AF080000}"/>
    <cellStyle name="Normal 6 8 2" xfId="880" xr:uid="{00000000-0005-0000-0000-0000B0080000}"/>
    <cellStyle name="Normal 6 9" xfId="794" xr:uid="{00000000-0005-0000-0000-0000B1080000}"/>
    <cellStyle name="Normal 6 9 2" xfId="881" xr:uid="{00000000-0005-0000-0000-0000B2080000}"/>
    <cellStyle name="Normal 7" xfId="319" xr:uid="{00000000-0005-0000-0000-0000B3080000}"/>
    <cellStyle name="Normal 7 2" xfId="688" xr:uid="{00000000-0005-0000-0000-0000B4080000}"/>
    <cellStyle name="Normal 7 2 2" xfId="695" xr:uid="{00000000-0005-0000-0000-0000B5080000}"/>
    <cellStyle name="Normal 7 2 2 2" xfId="709" xr:uid="{00000000-0005-0000-0000-0000B6080000}"/>
    <cellStyle name="Normal 7 2 2 2 2" xfId="734" xr:uid="{00000000-0005-0000-0000-0000B7080000}"/>
    <cellStyle name="Normal 7 2 2 2 2 2" xfId="886" xr:uid="{00000000-0005-0000-0000-0000B8080000}"/>
    <cellStyle name="Normal 7 2 2 2 3" xfId="885" xr:uid="{00000000-0005-0000-0000-0000B9080000}"/>
    <cellStyle name="Normal 7 2 2 3" xfId="733" xr:uid="{00000000-0005-0000-0000-0000BA080000}"/>
    <cellStyle name="Normal 7 2 2 3 2" xfId="887" xr:uid="{00000000-0005-0000-0000-0000BB080000}"/>
    <cellStyle name="Normal 7 2 2 4" xfId="884" xr:uid="{00000000-0005-0000-0000-0000BC080000}"/>
    <cellStyle name="Normal 7 2 3" xfId="708" xr:uid="{00000000-0005-0000-0000-0000BD080000}"/>
    <cellStyle name="Normal 7 2 3 2" xfId="735" xr:uid="{00000000-0005-0000-0000-0000BE080000}"/>
    <cellStyle name="Normal 7 2 3 2 2" xfId="889" xr:uid="{00000000-0005-0000-0000-0000BF080000}"/>
    <cellStyle name="Normal 7 2 3 3" xfId="888" xr:uid="{00000000-0005-0000-0000-0000C0080000}"/>
    <cellStyle name="Normal 7 2 4" xfId="732" xr:uid="{00000000-0005-0000-0000-0000C1080000}"/>
    <cellStyle name="Normal 7 2 4 2" xfId="890" xr:uid="{00000000-0005-0000-0000-0000C2080000}"/>
    <cellStyle name="Normal 7 2 5" xfId="823" xr:uid="{00000000-0005-0000-0000-0000C3080000}"/>
    <cellStyle name="Normal 7 2 5 2" xfId="891" xr:uid="{00000000-0005-0000-0000-0000C4080000}"/>
    <cellStyle name="Normal 7 2 6" xfId="883" xr:uid="{00000000-0005-0000-0000-0000C5080000}"/>
    <cellStyle name="Normal 7 3" xfId="692" xr:uid="{00000000-0005-0000-0000-0000C6080000}"/>
    <cellStyle name="Normal 7 3 2" xfId="710" xr:uid="{00000000-0005-0000-0000-0000C7080000}"/>
    <cellStyle name="Normal 7 3 2 2" xfId="737" xr:uid="{00000000-0005-0000-0000-0000C8080000}"/>
    <cellStyle name="Normal 7 3 2 2 2" xfId="894" xr:uid="{00000000-0005-0000-0000-0000C9080000}"/>
    <cellStyle name="Normal 7 3 2 3" xfId="893" xr:uid="{00000000-0005-0000-0000-0000CA080000}"/>
    <cellStyle name="Normal 7 3 3" xfId="736" xr:uid="{00000000-0005-0000-0000-0000CB080000}"/>
    <cellStyle name="Normal 7 3 3 2" xfId="895" xr:uid="{00000000-0005-0000-0000-0000CC080000}"/>
    <cellStyle name="Normal 7 3 4" xfId="892" xr:uid="{00000000-0005-0000-0000-0000CD080000}"/>
    <cellStyle name="Normal 7 4" xfId="707" xr:uid="{00000000-0005-0000-0000-0000CE080000}"/>
    <cellStyle name="Normal 7 4 2" xfId="738" xr:uid="{00000000-0005-0000-0000-0000CF080000}"/>
    <cellStyle name="Normal 7 4 2 2" xfId="897" xr:uid="{00000000-0005-0000-0000-0000D0080000}"/>
    <cellStyle name="Normal 7 4 3" xfId="896" xr:uid="{00000000-0005-0000-0000-0000D1080000}"/>
    <cellStyle name="Normal 7 5" xfId="731" xr:uid="{00000000-0005-0000-0000-0000D2080000}"/>
    <cellStyle name="Normal 7 5 2" xfId="898" xr:uid="{00000000-0005-0000-0000-0000D3080000}"/>
    <cellStyle name="Normal 7 6" xfId="744" xr:uid="{00000000-0005-0000-0000-0000D4080000}"/>
    <cellStyle name="Normal 7 7" xfId="882" xr:uid="{00000000-0005-0000-0000-0000D5080000}"/>
    <cellStyle name="Normal 7 8" xfId="685" xr:uid="{00000000-0005-0000-0000-0000D6080000}"/>
    <cellStyle name="Normal 7 9" xfId="433" xr:uid="{00000000-0005-0000-0000-0000D7080000}"/>
    <cellStyle name="Normal 8" xfId="320" xr:uid="{00000000-0005-0000-0000-0000D8080000}"/>
    <cellStyle name="Normal 8 2" xfId="825" xr:uid="{00000000-0005-0000-0000-0000D9080000}"/>
    <cellStyle name="Normal 8 3" xfId="824" xr:uid="{00000000-0005-0000-0000-0000DA080000}"/>
    <cellStyle name="Normal 8 4" xfId="632" xr:uid="{00000000-0005-0000-0000-0000DB080000}"/>
    <cellStyle name="Normal 9" xfId="321" xr:uid="{00000000-0005-0000-0000-0000DC080000}"/>
    <cellStyle name="Normal 9 2" xfId="899" xr:uid="{00000000-0005-0000-0000-0000DD080000}"/>
    <cellStyle name="Normal 9 3" xfId="739" xr:uid="{00000000-0005-0000-0000-0000DE080000}"/>
    <cellStyle name="Normal GHG Numbers (0.00)" xfId="555" xr:uid="{00000000-0005-0000-0000-0000DF080000}"/>
    <cellStyle name="Normal GHG Numbers (0.00) 2" xfId="556" xr:uid="{00000000-0005-0000-0000-0000E0080000}"/>
    <cellStyle name="Normal GHG Numbers (0.00) 3" xfId="436" xr:uid="{00000000-0005-0000-0000-0000E1080000}"/>
    <cellStyle name="Normal GHG Numbers (0.00) 3 2" xfId="826" xr:uid="{00000000-0005-0000-0000-0000E2080000}"/>
    <cellStyle name="Normal GHG Numbers (0.00) 3 2 2" xfId="972" xr:uid="{00000000-0005-0000-0000-0000E3080000}"/>
    <cellStyle name="Normal GHG Numbers (0.00) 3 2 2 2" xfId="1187" xr:uid="{00000000-0005-0000-0000-0000E4080000}"/>
    <cellStyle name="Normal GHG Numbers (0.00) 3 2 2 2 2" xfId="1988" xr:uid="{00000000-0005-0000-0000-0000E5080000}"/>
    <cellStyle name="Normal GHG Numbers (0.00) 3 2 2 2 3" xfId="2430" xr:uid="{00000000-0005-0000-0000-0000E6080000}"/>
    <cellStyle name="Normal GHG Numbers (0.00) 3 2 2 2 4" xfId="2853" xr:uid="{00000000-0005-0000-0000-0000E7080000}"/>
    <cellStyle name="Normal GHG Numbers (0.00) 3 2 2 3" xfId="1787" xr:uid="{00000000-0005-0000-0000-0000E8080000}"/>
    <cellStyle name="Normal GHG Numbers (0.00) 3 2 2 4" xfId="2227" xr:uid="{00000000-0005-0000-0000-0000E9080000}"/>
    <cellStyle name="Normal GHG Numbers (0.00) 3 2 2 5" xfId="2639" xr:uid="{00000000-0005-0000-0000-0000EA080000}"/>
    <cellStyle name="Normal GHG Numbers (0.00) 3 2 3" xfId="1113" xr:uid="{00000000-0005-0000-0000-0000EB080000}"/>
    <cellStyle name="Normal GHG Numbers (0.00) 3 2 3 2" xfId="1917" xr:uid="{00000000-0005-0000-0000-0000EC080000}"/>
    <cellStyle name="Normal GHG Numbers (0.00) 3 2 3 3" xfId="2358" xr:uid="{00000000-0005-0000-0000-0000ED080000}"/>
    <cellStyle name="Normal GHG Numbers (0.00) 3 2 3 4" xfId="2779" xr:uid="{00000000-0005-0000-0000-0000EE080000}"/>
    <cellStyle name="Normal GHG Numbers (0.00) 3 2 4" xfId="1690" xr:uid="{00000000-0005-0000-0000-0000EF080000}"/>
    <cellStyle name="Normal GHG Numbers (0.00) 3 2 5" xfId="1383" xr:uid="{00000000-0005-0000-0000-0000F0080000}"/>
    <cellStyle name="Normal GHG Numbers (0.00) 3 3" xfId="757" xr:uid="{00000000-0005-0000-0000-0000F1080000}"/>
    <cellStyle name="Normal GHG Numbers (0.00) 3 3 2" xfId="1031" xr:uid="{00000000-0005-0000-0000-0000F2080000}"/>
    <cellStyle name="Normal GHG Numbers (0.00) 3 3 2 2" xfId="1246" xr:uid="{00000000-0005-0000-0000-0000F3080000}"/>
    <cellStyle name="Normal GHG Numbers (0.00) 3 3 2 2 2" xfId="2045" xr:uid="{00000000-0005-0000-0000-0000F4080000}"/>
    <cellStyle name="Normal GHG Numbers (0.00) 3 3 2 2 3" xfId="2488" xr:uid="{00000000-0005-0000-0000-0000F5080000}"/>
    <cellStyle name="Normal GHG Numbers (0.00) 3 3 2 2 4" xfId="2912" xr:uid="{00000000-0005-0000-0000-0000F6080000}"/>
    <cellStyle name="Normal GHG Numbers (0.00) 3 3 2 3" xfId="1844" xr:uid="{00000000-0005-0000-0000-0000F7080000}"/>
    <cellStyle name="Normal GHG Numbers (0.00) 3 3 2 4" xfId="2285" xr:uid="{00000000-0005-0000-0000-0000F8080000}"/>
    <cellStyle name="Normal GHG Numbers (0.00) 3 3 2 5" xfId="2698" xr:uid="{00000000-0005-0000-0000-0000F9080000}"/>
    <cellStyle name="Normal GHG Numbers (0.00) 3 3 3" xfId="928" xr:uid="{00000000-0005-0000-0000-0000FA080000}"/>
    <cellStyle name="Normal GHG Numbers (0.00) 3 3 3 2" xfId="1143" xr:uid="{00000000-0005-0000-0000-0000FB080000}"/>
    <cellStyle name="Normal GHG Numbers (0.00) 3 3 3 2 2" xfId="1947" xr:uid="{00000000-0005-0000-0000-0000FC080000}"/>
    <cellStyle name="Normal GHG Numbers (0.00) 3 3 3 2 3" xfId="2388" xr:uid="{00000000-0005-0000-0000-0000FD080000}"/>
    <cellStyle name="Normal GHG Numbers (0.00) 3 3 3 2 4" xfId="2809" xr:uid="{00000000-0005-0000-0000-0000FE080000}"/>
    <cellStyle name="Normal GHG Numbers (0.00) 3 3 3 3" xfId="1747" xr:uid="{00000000-0005-0000-0000-0000FF080000}"/>
    <cellStyle name="Normal GHG Numbers (0.00) 3 3 3 4" xfId="2185" xr:uid="{00000000-0005-0000-0000-000000090000}"/>
    <cellStyle name="Normal GHG Numbers (0.00) 3 3 3 5" xfId="2595" xr:uid="{00000000-0005-0000-0000-000001090000}"/>
    <cellStyle name="Normal GHG Numbers (0.00) 3 3 4" xfId="1061" xr:uid="{00000000-0005-0000-0000-000002090000}"/>
    <cellStyle name="Normal GHG Numbers (0.00) 3 3 4 2" xfId="1276" xr:uid="{00000000-0005-0000-0000-000003090000}"/>
    <cellStyle name="Normal GHG Numbers (0.00) 3 3 4 2 2" xfId="2072" xr:uid="{00000000-0005-0000-0000-000004090000}"/>
    <cellStyle name="Normal GHG Numbers (0.00) 3 3 4 2 3" xfId="2518" xr:uid="{00000000-0005-0000-0000-000005090000}"/>
    <cellStyle name="Normal GHG Numbers (0.00) 3 3 4 2 4" xfId="2942" xr:uid="{00000000-0005-0000-0000-000006090000}"/>
    <cellStyle name="Normal GHG Numbers (0.00) 3 3 4 3" xfId="1872" xr:uid="{00000000-0005-0000-0000-000007090000}"/>
    <cellStyle name="Normal GHG Numbers (0.00) 3 3 4 4" xfId="2314" xr:uid="{00000000-0005-0000-0000-000008090000}"/>
    <cellStyle name="Normal GHG Numbers (0.00) 3 3 4 5" xfId="2728" xr:uid="{00000000-0005-0000-0000-000009090000}"/>
    <cellStyle name="Normal GHG Numbers (0.00) 3 3 5" xfId="1661" xr:uid="{00000000-0005-0000-0000-00000A090000}"/>
    <cellStyle name="Normal GHG Numbers (0.00) 3 3 6" xfId="2130" xr:uid="{00000000-0005-0000-0000-00000B090000}"/>
    <cellStyle name="Normal GHG Numbers (0.00) 3 3 7" xfId="1609" xr:uid="{00000000-0005-0000-0000-00000C090000}"/>
    <cellStyle name="Normal GHG Numbers (0.00) 3 4" xfId="557" xr:uid="{00000000-0005-0000-0000-00000D090000}"/>
    <cellStyle name="Normal GHG Numbers (0.00) 3 4 2" xfId="1576" xr:uid="{00000000-0005-0000-0000-00000E090000}"/>
    <cellStyle name="Normal GHG Numbers (0.00) 3 4 3" xfId="2144" xr:uid="{00000000-0005-0000-0000-00000F090000}"/>
    <cellStyle name="Normal GHG Numbers (0.00) 3 5" xfId="1504" xr:uid="{00000000-0005-0000-0000-000010090000}"/>
    <cellStyle name="Normal GHG Numbers (0.00) 3 6" xfId="1390" xr:uid="{00000000-0005-0000-0000-000011090000}"/>
    <cellStyle name="Normal GHG Textfiels Bold" xfId="409" xr:uid="{00000000-0005-0000-0000-000012090000}"/>
    <cellStyle name="Normal GHG Textfiels Bold 2" xfId="558" xr:uid="{00000000-0005-0000-0000-000013090000}"/>
    <cellStyle name="Normal GHG Textfiels Bold 3" xfId="559" xr:uid="{00000000-0005-0000-0000-000014090000}"/>
    <cellStyle name="Normal GHG Textfiels Bold 3 2" xfId="827" xr:uid="{00000000-0005-0000-0000-000015090000}"/>
    <cellStyle name="Normal GHG Textfiels Bold 3 2 2" xfId="916" xr:uid="{00000000-0005-0000-0000-000016090000}"/>
    <cellStyle name="Normal GHG Textfiels Bold 3 2 2 2" xfId="1131" xr:uid="{00000000-0005-0000-0000-000017090000}"/>
    <cellStyle name="Normal GHG Textfiels Bold 3 2 2 2 2" xfId="1935" xr:uid="{00000000-0005-0000-0000-000018090000}"/>
    <cellStyle name="Normal GHG Textfiels Bold 3 2 2 2 3" xfId="2376" xr:uid="{00000000-0005-0000-0000-000019090000}"/>
    <cellStyle name="Normal GHG Textfiels Bold 3 2 2 2 4" xfId="2797" xr:uid="{00000000-0005-0000-0000-00001A090000}"/>
    <cellStyle name="Normal GHG Textfiels Bold 3 2 2 3" xfId="1735" xr:uid="{00000000-0005-0000-0000-00001B090000}"/>
    <cellStyle name="Normal GHG Textfiels Bold 3 2 2 4" xfId="2173" xr:uid="{00000000-0005-0000-0000-00001C090000}"/>
    <cellStyle name="Normal GHG Textfiels Bold 3 2 2 5" xfId="2583" xr:uid="{00000000-0005-0000-0000-00001D090000}"/>
    <cellStyle name="Normal GHG Textfiels Bold 3 2 3" xfId="1114" xr:uid="{00000000-0005-0000-0000-00001E090000}"/>
    <cellStyle name="Normal GHG Textfiels Bold 3 2 3 2" xfId="1918" xr:uid="{00000000-0005-0000-0000-00001F090000}"/>
    <cellStyle name="Normal GHG Textfiels Bold 3 2 3 3" xfId="2359" xr:uid="{00000000-0005-0000-0000-000020090000}"/>
    <cellStyle name="Normal GHG Textfiels Bold 3 2 3 4" xfId="2780" xr:uid="{00000000-0005-0000-0000-000021090000}"/>
    <cellStyle name="Normal GHG Textfiels Bold 3 2 4" xfId="1691" xr:uid="{00000000-0005-0000-0000-000022090000}"/>
    <cellStyle name="Normal GHG Textfiels Bold 3 2 5" xfId="2136" xr:uid="{00000000-0005-0000-0000-000023090000}"/>
    <cellStyle name="Normal GHG Textfiels Bold 3 3" xfId="758" xr:uid="{00000000-0005-0000-0000-000024090000}"/>
    <cellStyle name="Normal GHG Textfiels Bold 3 3 2" xfId="1032" xr:uid="{00000000-0005-0000-0000-000025090000}"/>
    <cellStyle name="Normal GHG Textfiels Bold 3 3 2 2" xfId="1247" xr:uid="{00000000-0005-0000-0000-000026090000}"/>
    <cellStyle name="Normal GHG Textfiels Bold 3 3 2 2 2" xfId="2046" xr:uid="{00000000-0005-0000-0000-000027090000}"/>
    <cellStyle name="Normal GHG Textfiels Bold 3 3 2 2 3" xfId="2489" xr:uid="{00000000-0005-0000-0000-000028090000}"/>
    <cellStyle name="Normal GHG Textfiels Bold 3 3 2 2 4" xfId="2913" xr:uid="{00000000-0005-0000-0000-000029090000}"/>
    <cellStyle name="Normal GHG Textfiels Bold 3 3 2 3" xfId="1845" xr:uid="{00000000-0005-0000-0000-00002A090000}"/>
    <cellStyle name="Normal GHG Textfiels Bold 3 3 2 4" xfId="2286" xr:uid="{00000000-0005-0000-0000-00002B090000}"/>
    <cellStyle name="Normal GHG Textfiels Bold 3 3 2 5" xfId="2699" xr:uid="{00000000-0005-0000-0000-00002C090000}"/>
    <cellStyle name="Normal GHG Textfiels Bold 3 3 3" xfId="975" xr:uid="{00000000-0005-0000-0000-00002D090000}"/>
    <cellStyle name="Normal GHG Textfiels Bold 3 3 3 2" xfId="1190" xr:uid="{00000000-0005-0000-0000-00002E090000}"/>
    <cellStyle name="Normal GHG Textfiels Bold 3 3 3 2 2" xfId="1991" xr:uid="{00000000-0005-0000-0000-00002F090000}"/>
    <cellStyle name="Normal GHG Textfiels Bold 3 3 3 2 3" xfId="2433" xr:uid="{00000000-0005-0000-0000-000030090000}"/>
    <cellStyle name="Normal GHG Textfiels Bold 3 3 3 2 4" xfId="2856" xr:uid="{00000000-0005-0000-0000-000031090000}"/>
    <cellStyle name="Normal GHG Textfiels Bold 3 3 3 3" xfId="1790" xr:uid="{00000000-0005-0000-0000-000032090000}"/>
    <cellStyle name="Normal GHG Textfiels Bold 3 3 3 4" xfId="2230" xr:uid="{00000000-0005-0000-0000-000033090000}"/>
    <cellStyle name="Normal GHG Textfiels Bold 3 3 3 5" xfId="2642" xr:uid="{00000000-0005-0000-0000-000034090000}"/>
    <cellStyle name="Normal GHG Textfiels Bold 3 3 4" xfId="950" xr:uid="{00000000-0005-0000-0000-000035090000}"/>
    <cellStyle name="Normal GHG Textfiels Bold 3 3 4 2" xfId="1165" xr:uid="{00000000-0005-0000-0000-000036090000}"/>
    <cellStyle name="Normal GHG Textfiels Bold 3 3 4 2 2" xfId="1968" xr:uid="{00000000-0005-0000-0000-000037090000}"/>
    <cellStyle name="Normal GHG Textfiels Bold 3 3 4 2 3" xfId="2409" xr:uid="{00000000-0005-0000-0000-000038090000}"/>
    <cellStyle name="Normal GHG Textfiels Bold 3 3 4 2 4" xfId="2831" xr:uid="{00000000-0005-0000-0000-000039090000}"/>
    <cellStyle name="Normal GHG Textfiels Bold 3 3 4 3" xfId="1768" xr:uid="{00000000-0005-0000-0000-00003A090000}"/>
    <cellStyle name="Normal GHG Textfiels Bold 3 3 4 4" xfId="2206" xr:uid="{00000000-0005-0000-0000-00003B090000}"/>
    <cellStyle name="Normal GHG Textfiels Bold 3 3 4 5" xfId="2617" xr:uid="{00000000-0005-0000-0000-00003C090000}"/>
    <cellStyle name="Normal GHG Textfiels Bold 3 3 5" xfId="1662" xr:uid="{00000000-0005-0000-0000-00003D090000}"/>
    <cellStyle name="Normal GHG Textfiels Bold 3 3 6" xfId="2131" xr:uid="{00000000-0005-0000-0000-00003E090000}"/>
    <cellStyle name="Normal GHG Textfiels Bold 3 3 7" xfId="2137" xr:uid="{00000000-0005-0000-0000-00003F090000}"/>
    <cellStyle name="Normal GHG Textfiels Bold 3 4" xfId="1577" xr:uid="{00000000-0005-0000-0000-000040090000}"/>
    <cellStyle name="Normal GHG Textfiels Bold 3 5" xfId="1489" xr:uid="{00000000-0005-0000-0000-000041090000}"/>
    <cellStyle name="Normal GHG whole table" xfId="416" xr:uid="{00000000-0005-0000-0000-000042090000}"/>
    <cellStyle name="Normal GHG whole table 2" xfId="828" xr:uid="{00000000-0005-0000-0000-000043090000}"/>
    <cellStyle name="Normal GHG whole table 2 2" xfId="971" xr:uid="{00000000-0005-0000-0000-000044090000}"/>
    <cellStyle name="Normal GHG whole table 2 2 2" xfId="1186" xr:uid="{00000000-0005-0000-0000-000045090000}"/>
    <cellStyle name="Normal GHG whole table 2 2 2 2" xfId="1987" xr:uid="{00000000-0005-0000-0000-000046090000}"/>
    <cellStyle name="Normal GHG whole table 2 2 2 3" xfId="2429" xr:uid="{00000000-0005-0000-0000-000047090000}"/>
    <cellStyle name="Normal GHG whole table 2 2 2 4" xfId="2852" xr:uid="{00000000-0005-0000-0000-000048090000}"/>
    <cellStyle name="Normal GHG whole table 2 2 3" xfId="1786" xr:uid="{00000000-0005-0000-0000-000049090000}"/>
    <cellStyle name="Normal GHG whole table 2 2 4" xfId="2226" xr:uid="{00000000-0005-0000-0000-00004A090000}"/>
    <cellStyle name="Normal GHG whole table 2 2 5" xfId="2638" xr:uid="{00000000-0005-0000-0000-00004B090000}"/>
    <cellStyle name="Normal GHG whole table 2 3" xfId="1115" xr:uid="{00000000-0005-0000-0000-00004C090000}"/>
    <cellStyle name="Normal GHG whole table 2 3 2" xfId="1919" xr:uid="{00000000-0005-0000-0000-00004D090000}"/>
    <cellStyle name="Normal GHG whole table 2 3 3" xfId="2360" xr:uid="{00000000-0005-0000-0000-00004E090000}"/>
    <cellStyle name="Normal GHG whole table 2 3 4" xfId="2781" xr:uid="{00000000-0005-0000-0000-00004F090000}"/>
    <cellStyle name="Normal GHG whole table 2 4" xfId="1692" xr:uid="{00000000-0005-0000-0000-000050090000}"/>
    <cellStyle name="Normal GHG whole table 2 5" xfId="1384" xr:uid="{00000000-0005-0000-0000-000051090000}"/>
    <cellStyle name="Normal GHG whole table 3" xfId="678" xr:uid="{00000000-0005-0000-0000-000052090000}"/>
    <cellStyle name="Normal GHG whole table 3 2" xfId="1011" xr:uid="{00000000-0005-0000-0000-000053090000}"/>
    <cellStyle name="Normal GHG whole table 3 2 2" xfId="1226" xr:uid="{00000000-0005-0000-0000-000054090000}"/>
    <cellStyle name="Normal GHG whole table 3 2 2 2" xfId="2025" xr:uid="{00000000-0005-0000-0000-000055090000}"/>
    <cellStyle name="Normal GHG whole table 3 2 2 3" xfId="2468" xr:uid="{00000000-0005-0000-0000-000056090000}"/>
    <cellStyle name="Normal GHG whole table 3 2 2 4" xfId="2892" xr:uid="{00000000-0005-0000-0000-000057090000}"/>
    <cellStyle name="Normal GHG whole table 3 2 3" xfId="1824" xr:uid="{00000000-0005-0000-0000-000058090000}"/>
    <cellStyle name="Normal GHG whole table 3 2 4" xfId="2265" xr:uid="{00000000-0005-0000-0000-000059090000}"/>
    <cellStyle name="Normal GHG whole table 3 2 5" xfId="2678" xr:uid="{00000000-0005-0000-0000-00005A090000}"/>
    <cellStyle name="Normal GHG whole table 3 3" xfId="932" xr:uid="{00000000-0005-0000-0000-00005B090000}"/>
    <cellStyle name="Normal GHG whole table 3 3 2" xfId="1147" xr:uid="{00000000-0005-0000-0000-00005C090000}"/>
    <cellStyle name="Normal GHG whole table 3 3 2 2" xfId="1951" xr:uid="{00000000-0005-0000-0000-00005D090000}"/>
    <cellStyle name="Normal GHG whole table 3 3 2 3" xfId="2392" xr:uid="{00000000-0005-0000-0000-00005E090000}"/>
    <cellStyle name="Normal GHG whole table 3 3 2 4" xfId="2813" xr:uid="{00000000-0005-0000-0000-00005F090000}"/>
    <cellStyle name="Normal GHG whole table 3 3 3" xfId="1751" xr:uid="{00000000-0005-0000-0000-000060090000}"/>
    <cellStyle name="Normal GHG whole table 3 3 4" xfId="2189" xr:uid="{00000000-0005-0000-0000-000061090000}"/>
    <cellStyle name="Normal GHG whole table 3 3 5" xfId="2599" xr:uid="{00000000-0005-0000-0000-000062090000}"/>
    <cellStyle name="Normal GHG whole table 3 4" xfId="1019" xr:uid="{00000000-0005-0000-0000-000063090000}"/>
    <cellStyle name="Normal GHG whole table 3 4 2" xfId="1234" xr:uid="{00000000-0005-0000-0000-000064090000}"/>
    <cellStyle name="Normal GHG whole table 3 4 2 2" xfId="2033" xr:uid="{00000000-0005-0000-0000-000065090000}"/>
    <cellStyle name="Normal GHG whole table 3 4 2 3" xfId="2476" xr:uid="{00000000-0005-0000-0000-000066090000}"/>
    <cellStyle name="Normal GHG whole table 3 4 2 4" xfId="2900" xr:uid="{00000000-0005-0000-0000-000067090000}"/>
    <cellStyle name="Normal GHG whole table 3 4 3" xfId="1832" xr:uid="{00000000-0005-0000-0000-000068090000}"/>
    <cellStyle name="Normal GHG whole table 3 4 4" xfId="2273" xr:uid="{00000000-0005-0000-0000-000069090000}"/>
    <cellStyle name="Normal GHG whole table 3 4 5" xfId="2686" xr:uid="{00000000-0005-0000-0000-00006A090000}"/>
    <cellStyle name="Normal GHG whole table 3 5" xfId="1627" xr:uid="{00000000-0005-0000-0000-00006B090000}"/>
    <cellStyle name="Normal GHG whole table 3 6" xfId="1378" xr:uid="{00000000-0005-0000-0000-00006C090000}"/>
    <cellStyle name="Normal GHG whole table 3 7" xfId="1637" xr:uid="{00000000-0005-0000-0000-00006D090000}"/>
    <cellStyle name="Normal GHG whole table 4" xfId="469" xr:uid="{00000000-0005-0000-0000-00006E090000}"/>
    <cellStyle name="Normal GHG whole table 4 2" xfId="1534" xr:uid="{00000000-0005-0000-0000-00006F090000}"/>
    <cellStyle name="Normal GHG whole table 4 3" xfId="2319" xr:uid="{00000000-0005-0000-0000-000070090000}"/>
    <cellStyle name="Normal GHG whole table 5" xfId="1494" xr:uid="{00000000-0005-0000-0000-000071090000}"/>
    <cellStyle name="Normal GHG whole table 6" xfId="2134" xr:uid="{00000000-0005-0000-0000-000072090000}"/>
    <cellStyle name="Normal GHG-Shade" xfId="322" xr:uid="{00000000-0005-0000-0000-000073090000}"/>
    <cellStyle name="Normal GHG-Shade 2" xfId="560" xr:uid="{00000000-0005-0000-0000-000074090000}"/>
    <cellStyle name="Normal GHG-Shade 2 2" xfId="561" xr:uid="{00000000-0005-0000-0000-000075090000}"/>
    <cellStyle name="Normal GHG-Shade 2 3" xfId="562" xr:uid="{00000000-0005-0000-0000-000076090000}"/>
    <cellStyle name="Normal GHG-Shade 2 4" xfId="592" xr:uid="{00000000-0005-0000-0000-000077090000}"/>
    <cellStyle name="Normal GHG-Shade 2 5" xfId="759" xr:uid="{00000000-0005-0000-0000-000078090000}"/>
    <cellStyle name="Normal GHG-Shade 3" xfId="563" xr:uid="{00000000-0005-0000-0000-000079090000}"/>
    <cellStyle name="Normal GHG-Shade 3 2" xfId="564" xr:uid="{00000000-0005-0000-0000-00007A090000}"/>
    <cellStyle name="Normal GHG-Shade 4" xfId="565" xr:uid="{00000000-0005-0000-0000-00007B090000}"/>
    <cellStyle name="Normal GHG-Shade 4 2" xfId="829" xr:uid="{00000000-0005-0000-0000-00007C090000}"/>
    <cellStyle name="Normal GHG-Shade 5" xfId="414" xr:uid="{00000000-0005-0000-0000-00007D090000}"/>
    <cellStyle name="Normál_Munka1" xfId="426" xr:uid="{00000000-0005-0000-0000-00007F090000}"/>
    <cellStyle name="Normale" xfId="0" builtinId="0"/>
    <cellStyle name="Normale 10" xfId="92" xr:uid="{00000000-0005-0000-0000-000082090000}"/>
    <cellStyle name="Normale 10 2" xfId="99" xr:uid="{00000000-0005-0000-0000-000083090000}"/>
    <cellStyle name="Normale 11" xfId="102" xr:uid="{00000000-0005-0000-0000-000084090000}"/>
    <cellStyle name="Normale 12" xfId="103" xr:uid="{00000000-0005-0000-0000-000085090000}"/>
    <cellStyle name="Normale 13" xfId="104" xr:uid="{00000000-0005-0000-0000-000086090000}"/>
    <cellStyle name="Normale 14" xfId="107" xr:uid="{00000000-0005-0000-0000-000087090000}"/>
    <cellStyle name="Normale 15" xfId="401" xr:uid="{00000000-0005-0000-0000-000088090000}"/>
    <cellStyle name="Normale 16" xfId="1330" xr:uid="{00000000-0005-0000-0000-000089090000}"/>
    <cellStyle name="Normale 17" xfId="1331" xr:uid="{00000000-0005-0000-0000-00008A090000}"/>
    <cellStyle name="Normale 2" xfId="5" xr:uid="{00000000-0005-0000-0000-00008B090000}"/>
    <cellStyle name="Normale 2 2" xfId="3" xr:uid="{00000000-0005-0000-0000-00008C090000}"/>
    <cellStyle name="Normale 2 2 2" xfId="76" xr:uid="{00000000-0005-0000-0000-00008D090000}"/>
    <cellStyle name="Normale 2 2 3" xfId="7" xr:uid="{00000000-0005-0000-0000-00008E090000}"/>
    <cellStyle name="Normale 2 2 4" xfId="17" xr:uid="{00000000-0005-0000-0000-00008F090000}"/>
    <cellStyle name="Normale 2 3" xfId="106" xr:uid="{00000000-0005-0000-0000-000090090000}"/>
    <cellStyle name="Normale 3" xfId="10" xr:uid="{00000000-0005-0000-0000-000091090000}"/>
    <cellStyle name="Normale 3 2" xfId="9" xr:uid="{00000000-0005-0000-0000-000092090000}"/>
    <cellStyle name="Normale 3 2 2" xfId="77" xr:uid="{00000000-0005-0000-0000-000093090000}"/>
    <cellStyle name="Normale 3 3" xfId="95" xr:uid="{00000000-0005-0000-0000-000094090000}"/>
    <cellStyle name="Normale 3 4" xfId="13" xr:uid="{00000000-0005-0000-0000-000095090000}"/>
    <cellStyle name="Normale 4" xfId="6" xr:uid="{00000000-0005-0000-0000-000096090000}"/>
    <cellStyle name="Normale 4 2" xfId="78" xr:uid="{00000000-0005-0000-0000-000097090000}"/>
    <cellStyle name="Normale 5" xfId="15" xr:uid="{00000000-0005-0000-0000-000098090000}"/>
    <cellStyle name="Normale 5 2" xfId="79" xr:uid="{00000000-0005-0000-0000-000099090000}"/>
    <cellStyle name="Normale 6" xfId="16" xr:uid="{00000000-0005-0000-0000-00009A090000}"/>
    <cellStyle name="Normale 6 2" xfId="80" xr:uid="{00000000-0005-0000-0000-00009B090000}"/>
    <cellStyle name="Normale 7" xfId="18" xr:uid="{00000000-0005-0000-0000-00009C090000}"/>
    <cellStyle name="Normale 7 2" xfId="20" xr:uid="{00000000-0005-0000-0000-00009D090000}"/>
    <cellStyle name="Normale 7 2 2" xfId="97" xr:uid="{00000000-0005-0000-0000-00009E090000}"/>
    <cellStyle name="Normale 8" xfId="81" xr:uid="{00000000-0005-0000-0000-00009F090000}"/>
    <cellStyle name="Normale 9" xfId="82" xr:uid="{00000000-0005-0000-0000-0000A0090000}"/>
    <cellStyle name="Nota 2" xfId="83" xr:uid="{00000000-0005-0000-0000-0000A1090000}"/>
    <cellStyle name="Nota 3" xfId="84" xr:uid="{00000000-0005-0000-0000-0000A2090000}"/>
    <cellStyle name="Note 2" xfId="323" xr:uid="{00000000-0005-0000-0000-0000A3090000}"/>
    <cellStyle name="Note 2 2" xfId="324" xr:uid="{00000000-0005-0000-0000-0000A4090000}"/>
    <cellStyle name="Note 2 2 2" xfId="325" xr:uid="{00000000-0005-0000-0000-0000A5090000}"/>
    <cellStyle name="Note 2 2 2 2" xfId="326" xr:uid="{00000000-0005-0000-0000-0000A6090000}"/>
    <cellStyle name="Note 2 2 2 2 2" xfId="1468" xr:uid="{00000000-0005-0000-0000-0000A7090000}"/>
    <cellStyle name="Note 2 2 2 2 3" xfId="1332" xr:uid="{00000000-0005-0000-0000-0000A8090000}"/>
    <cellStyle name="Note 2 2 2 2 4" xfId="1573" xr:uid="{00000000-0005-0000-0000-0000A9090000}"/>
    <cellStyle name="Note 2 2 2 3" xfId="327" xr:uid="{00000000-0005-0000-0000-0000AA090000}"/>
    <cellStyle name="Note 2 2 2 3 2" xfId="1469" xr:uid="{00000000-0005-0000-0000-0000AB090000}"/>
    <cellStyle name="Note 2 2 2 3 3" xfId="1445" xr:uid="{00000000-0005-0000-0000-0000AC090000}"/>
    <cellStyle name="Note 2 2 2 3 4" xfId="1363" xr:uid="{00000000-0005-0000-0000-0000AD090000}"/>
    <cellStyle name="Note 2 2 2 4" xfId="1169" xr:uid="{00000000-0005-0000-0000-0000AE090000}"/>
    <cellStyle name="Note 2 2 2 4 2" xfId="1970" xr:uid="{00000000-0005-0000-0000-0000AF090000}"/>
    <cellStyle name="Note 2 2 2 4 3" xfId="2413" xr:uid="{00000000-0005-0000-0000-0000B0090000}"/>
    <cellStyle name="Note 2 2 2 4 4" xfId="2835" xr:uid="{00000000-0005-0000-0000-0000B1090000}"/>
    <cellStyle name="Note 2 2 2 5" xfId="1467" xr:uid="{00000000-0005-0000-0000-0000B2090000}"/>
    <cellStyle name="Note 2 2 2 6" xfId="1334" xr:uid="{00000000-0005-0000-0000-0000B3090000}"/>
    <cellStyle name="Note 2 2 2 7" xfId="1572" xr:uid="{00000000-0005-0000-0000-0000B4090000}"/>
    <cellStyle name="Note 2 2 3" xfId="954" xr:uid="{00000000-0005-0000-0000-0000B5090000}"/>
    <cellStyle name="Note 2 2 3 2" xfId="1770" xr:uid="{00000000-0005-0000-0000-0000B6090000}"/>
    <cellStyle name="Note 2 2 3 3" xfId="2210" xr:uid="{00000000-0005-0000-0000-0000B7090000}"/>
    <cellStyle name="Note 2 2 3 4" xfId="2621" xr:uid="{00000000-0005-0000-0000-0000B8090000}"/>
    <cellStyle name="Note 2 2 4" xfId="1466" xr:uid="{00000000-0005-0000-0000-0000B9090000}"/>
    <cellStyle name="Note 2 2 5" xfId="1367" xr:uid="{00000000-0005-0000-0000-0000BA090000}"/>
    <cellStyle name="Note 2 2 6" xfId="1364" xr:uid="{00000000-0005-0000-0000-0000BB090000}"/>
    <cellStyle name="Note 2 3" xfId="328" xr:uid="{00000000-0005-0000-0000-0000BC090000}"/>
    <cellStyle name="Note 2 3 2" xfId="329" xr:uid="{00000000-0005-0000-0000-0000BD090000}"/>
    <cellStyle name="Note 2 3 2 2" xfId="1233" xr:uid="{00000000-0005-0000-0000-0000BE090000}"/>
    <cellStyle name="Note 2 3 2 2 2" xfId="2032" xr:uid="{00000000-0005-0000-0000-0000BF090000}"/>
    <cellStyle name="Note 2 3 2 2 3" xfId="2475" xr:uid="{00000000-0005-0000-0000-0000C0090000}"/>
    <cellStyle name="Note 2 3 2 2 4" xfId="2899" xr:uid="{00000000-0005-0000-0000-0000C1090000}"/>
    <cellStyle name="Note 2 3 2 3" xfId="1471" xr:uid="{00000000-0005-0000-0000-0000C2090000}"/>
    <cellStyle name="Note 2 3 2 4" xfId="1601" xr:uid="{00000000-0005-0000-0000-0000C3090000}"/>
    <cellStyle name="Note 2 3 2 5" xfId="1594" xr:uid="{00000000-0005-0000-0000-0000C4090000}"/>
    <cellStyle name="Note 2 3 3" xfId="330" xr:uid="{00000000-0005-0000-0000-0000C5090000}"/>
    <cellStyle name="Note 2 3 3 2" xfId="1472" xr:uid="{00000000-0005-0000-0000-0000C6090000}"/>
    <cellStyle name="Note 2 3 3 3" xfId="1571" xr:uid="{00000000-0005-0000-0000-0000C7090000}"/>
    <cellStyle name="Note 2 3 3 4" xfId="2148" xr:uid="{00000000-0005-0000-0000-0000C8090000}"/>
    <cellStyle name="Note 2 3 4" xfId="1018" xr:uid="{00000000-0005-0000-0000-0000C9090000}"/>
    <cellStyle name="Note 2 3 4 2" xfId="1831" xr:uid="{00000000-0005-0000-0000-0000CA090000}"/>
    <cellStyle name="Note 2 3 4 3" xfId="2272" xr:uid="{00000000-0005-0000-0000-0000CB090000}"/>
    <cellStyle name="Note 2 3 4 4" xfId="2685" xr:uid="{00000000-0005-0000-0000-0000CC090000}"/>
    <cellStyle name="Note 2 3 5" xfId="1470" xr:uid="{00000000-0005-0000-0000-0000CD090000}"/>
    <cellStyle name="Note 2 3 6" xfId="1664" xr:uid="{00000000-0005-0000-0000-0000CE090000}"/>
    <cellStyle name="Note 2 3 7" xfId="1733" xr:uid="{00000000-0005-0000-0000-0000CF090000}"/>
    <cellStyle name="Note 2 4" xfId="913" xr:uid="{00000000-0005-0000-0000-0000D0090000}"/>
    <cellStyle name="Note 2 4 2" xfId="1128" xr:uid="{00000000-0005-0000-0000-0000D1090000}"/>
    <cellStyle name="Note 2 4 2 2" xfId="1932" xr:uid="{00000000-0005-0000-0000-0000D2090000}"/>
    <cellStyle name="Note 2 4 2 3" xfId="2373" xr:uid="{00000000-0005-0000-0000-0000D3090000}"/>
    <cellStyle name="Note 2 4 2 4" xfId="2794" xr:uid="{00000000-0005-0000-0000-0000D4090000}"/>
    <cellStyle name="Note 2 4 3" xfId="1732" xr:uid="{00000000-0005-0000-0000-0000D5090000}"/>
    <cellStyle name="Note 2 4 4" xfId="2170" xr:uid="{00000000-0005-0000-0000-0000D6090000}"/>
    <cellStyle name="Note 2 4 5" xfId="2580" xr:uid="{00000000-0005-0000-0000-0000D7090000}"/>
    <cellStyle name="Note 2 5" xfId="1077" xr:uid="{00000000-0005-0000-0000-0000D8090000}"/>
    <cellStyle name="Note 2 5 2" xfId="1883" xr:uid="{00000000-0005-0000-0000-0000D9090000}"/>
    <cellStyle name="Note 2 5 3" xfId="2327" xr:uid="{00000000-0005-0000-0000-0000DA090000}"/>
    <cellStyle name="Note 2 5 4" xfId="2743" xr:uid="{00000000-0005-0000-0000-0000DB090000}"/>
    <cellStyle name="Note 2 6" xfId="566" xr:uid="{00000000-0005-0000-0000-0000DC090000}"/>
    <cellStyle name="Note 2 6 2" xfId="1578" xr:uid="{00000000-0005-0000-0000-0000DD090000}"/>
    <cellStyle name="Note 2 6 3" xfId="1592" xr:uid="{00000000-0005-0000-0000-0000DE090000}"/>
    <cellStyle name="Note 2 6 4" xfId="1607" xr:uid="{00000000-0005-0000-0000-0000DF090000}"/>
    <cellStyle name="Note 2 7" xfId="1465" xr:uid="{00000000-0005-0000-0000-0000E0090000}"/>
    <cellStyle name="Note 2 8" xfId="1335" xr:uid="{00000000-0005-0000-0000-0000E1090000}"/>
    <cellStyle name="Note 2 9" xfId="1602" xr:uid="{00000000-0005-0000-0000-0000E2090000}"/>
    <cellStyle name="Note 3" xfId="633" xr:uid="{00000000-0005-0000-0000-0000E3090000}"/>
    <cellStyle name="Note 3 2" xfId="982" xr:uid="{00000000-0005-0000-0000-0000E4090000}"/>
    <cellStyle name="Note 3 2 2" xfId="1197" xr:uid="{00000000-0005-0000-0000-0000E5090000}"/>
    <cellStyle name="Note 3 2 2 2" xfId="1998" xr:uid="{00000000-0005-0000-0000-0000E6090000}"/>
    <cellStyle name="Note 3 2 2 3" xfId="2440" xr:uid="{00000000-0005-0000-0000-0000E7090000}"/>
    <cellStyle name="Note 3 2 2 4" xfId="2863" xr:uid="{00000000-0005-0000-0000-0000E8090000}"/>
    <cellStyle name="Note 3 2 3" xfId="1797" xr:uid="{00000000-0005-0000-0000-0000E9090000}"/>
    <cellStyle name="Note 3 2 4" xfId="2237" xr:uid="{00000000-0005-0000-0000-0000EA090000}"/>
    <cellStyle name="Note 3 2 5" xfId="2649" xr:uid="{00000000-0005-0000-0000-0000EB090000}"/>
    <cellStyle name="Note 3 3" xfId="948" xr:uid="{00000000-0005-0000-0000-0000EC090000}"/>
    <cellStyle name="Note 3 3 2" xfId="1163" xr:uid="{00000000-0005-0000-0000-0000ED090000}"/>
    <cellStyle name="Note 3 3 2 2" xfId="1966" xr:uid="{00000000-0005-0000-0000-0000EE090000}"/>
    <cellStyle name="Note 3 3 2 3" xfId="2407" xr:uid="{00000000-0005-0000-0000-0000EF090000}"/>
    <cellStyle name="Note 3 3 2 4" xfId="2829" xr:uid="{00000000-0005-0000-0000-0000F0090000}"/>
    <cellStyle name="Note 3 3 3" xfId="1766" xr:uid="{00000000-0005-0000-0000-0000F1090000}"/>
    <cellStyle name="Note 3 3 4" xfId="2204" xr:uid="{00000000-0005-0000-0000-0000F2090000}"/>
    <cellStyle name="Note 3 3 5" xfId="2615" xr:uid="{00000000-0005-0000-0000-0000F3090000}"/>
    <cellStyle name="Note 3 4" xfId="966" xr:uid="{00000000-0005-0000-0000-0000F4090000}"/>
    <cellStyle name="Note 3 4 2" xfId="1181" xr:uid="{00000000-0005-0000-0000-0000F5090000}"/>
    <cellStyle name="Note 3 4 2 2" xfId="1982" xr:uid="{00000000-0005-0000-0000-0000F6090000}"/>
    <cellStyle name="Note 3 4 2 3" xfId="2425" xr:uid="{00000000-0005-0000-0000-0000F7090000}"/>
    <cellStyle name="Note 3 4 2 4" xfId="2847" xr:uid="{00000000-0005-0000-0000-0000F8090000}"/>
    <cellStyle name="Note 3 4 3" xfId="1782" xr:uid="{00000000-0005-0000-0000-0000F9090000}"/>
    <cellStyle name="Note 3 4 4" xfId="2222" xr:uid="{00000000-0005-0000-0000-0000FA090000}"/>
    <cellStyle name="Note 3 4 5" xfId="2633" xr:uid="{00000000-0005-0000-0000-0000FB090000}"/>
    <cellStyle name="Note 3 5" xfId="1083" xr:uid="{00000000-0005-0000-0000-0000FC090000}"/>
    <cellStyle name="Note 3 5 2" xfId="1889" xr:uid="{00000000-0005-0000-0000-0000FD090000}"/>
    <cellStyle name="Note 3 5 3" xfId="2333" xr:uid="{00000000-0005-0000-0000-0000FE090000}"/>
    <cellStyle name="Note 3 5 4" xfId="2749" xr:uid="{00000000-0005-0000-0000-0000FF090000}"/>
    <cellStyle name="Note 3 6" xfId="1604" xr:uid="{00000000-0005-0000-0000-0000000A0000}"/>
    <cellStyle name="Note 3 7" xfId="1388" xr:uid="{00000000-0005-0000-0000-0000010A0000}"/>
    <cellStyle name="Note 3 8" xfId="1548" xr:uid="{00000000-0005-0000-0000-0000020A0000}"/>
    <cellStyle name="Notiz" xfId="567" xr:uid="{00000000-0005-0000-0000-0000030A0000}"/>
    <cellStyle name="Notiz 2" xfId="955" xr:uid="{00000000-0005-0000-0000-0000040A0000}"/>
    <cellStyle name="Notiz 2 2" xfId="1170" xr:uid="{00000000-0005-0000-0000-0000050A0000}"/>
    <cellStyle name="Notiz 2 2 2" xfId="1971" xr:uid="{00000000-0005-0000-0000-0000060A0000}"/>
    <cellStyle name="Notiz 2 2 3" xfId="2414" xr:uid="{00000000-0005-0000-0000-0000070A0000}"/>
    <cellStyle name="Notiz 2 2 4" xfId="2836" xr:uid="{00000000-0005-0000-0000-0000080A0000}"/>
    <cellStyle name="Notiz 2 3" xfId="1771" xr:uid="{00000000-0005-0000-0000-0000090A0000}"/>
    <cellStyle name="Notiz 2 4" xfId="2211" xr:uid="{00000000-0005-0000-0000-00000A0A0000}"/>
    <cellStyle name="Notiz 2 5" xfId="2622" xr:uid="{00000000-0005-0000-0000-00000B0A0000}"/>
    <cellStyle name="Notiz 3" xfId="1017" xr:uid="{00000000-0005-0000-0000-00000C0A0000}"/>
    <cellStyle name="Notiz 3 2" xfId="1232" xr:uid="{00000000-0005-0000-0000-00000D0A0000}"/>
    <cellStyle name="Notiz 3 2 2" xfId="2031" xr:uid="{00000000-0005-0000-0000-00000E0A0000}"/>
    <cellStyle name="Notiz 3 2 3" xfId="2474" xr:uid="{00000000-0005-0000-0000-00000F0A0000}"/>
    <cellStyle name="Notiz 3 2 4" xfId="2898" xr:uid="{00000000-0005-0000-0000-0000100A0000}"/>
    <cellStyle name="Notiz 3 3" xfId="1830" xr:uid="{00000000-0005-0000-0000-0000110A0000}"/>
    <cellStyle name="Notiz 3 4" xfId="2271" xr:uid="{00000000-0005-0000-0000-0000120A0000}"/>
    <cellStyle name="Notiz 3 5" xfId="2684" xr:uid="{00000000-0005-0000-0000-0000130A0000}"/>
    <cellStyle name="Notiz 4" xfId="986" xr:uid="{00000000-0005-0000-0000-0000140A0000}"/>
    <cellStyle name="Notiz 4 2" xfId="1201" xr:uid="{00000000-0005-0000-0000-0000150A0000}"/>
    <cellStyle name="Notiz 4 2 2" xfId="2002" xr:uid="{00000000-0005-0000-0000-0000160A0000}"/>
    <cellStyle name="Notiz 4 2 3" xfId="2444" xr:uid="{00000000-0005-0000-0000-0000170A0000}"/>
    <cellStyle name="Notiz 4 2 4" xfId="2867" xr:uid="{00000000-0005-0000-0000-0000180A0000}"/>
    <cellStyle name="Notiz 4 3" xfId="1801" xr:uid="{00000000-0005-0000-0000-0000190A0000}"/>
    <cellStyle name="Notiz 4 4" xfId="2241" xr:uid="{00000000-0005-0000-0000-00001A0A0000}"/>
    <cellStyle name="Notiz 4 5" xfId="2653" xr:uid="{00000000-0005-0000-0000-00001B0A0000}"/>
    <cellStyle name="Notiz 5" xfId="1078" xr:uid="{00000000-0005-0000-0000-00001C0A0000}"/>
    <cellStyle name="Notiz 5 2" xfId="1884" xr:uid="{00000000-0005-0000-0000-00001D0A0000}"/>
    <cellStyle name="Notiz 5 3" xfId="2328" xr:uid="{00000000-0005-0000-0000-00001E0A0000}"/>
    <cellStyle name="Notiz 5 4" xfId="2744" xr:uid="{00000000-0005-0000-0000-00001F0A0000}"/>
    <cellStyle name="Notiz 6" xfId="1579" xr:uid="{00000000-0005-0000-0000-0000200A0000}"/>
    <cellStyle name="Notiz 7" xfId="1551" xr:uid="{00000000-0005-0000-0000-0000210A0000}"/>
    <cellStyle name="Notiz 8" xfId="1561" xr:uid="{00000000-0005-0000-0000-0000220A0000}"/>
    <cellStyle name="Output 2" xfId="85" xr:uid="{00000000-0005-0000-0000-0000230A0000}"/>
    <cellStyle name="Output 2 2" xfId="332" xr:uid="{00000000-0005-0000-0000-0000240A0000}"/>
    <cellStyle name="Output 2 2 2" xfId="333" xr:uid="{00000000-0005-0000-0000-0000250A0000}"/>
    <cellStyle name="Output 2 2 2 2" xfId="334" xr:uid="{00000000-0005-0000-0000-0000260A0000}"/>
    <cellStyle name="Output 2 2 2 2 2" xfId="1476" xr:uid="{00000000-0005-0000-0000-0000270A0000}"/>
    <cellStyle name="Output 2 2 2 2 3" xfId="1585" xr:uid="{00000000-0005-0000-0000-0000280A0000}"/>
    <cellStyle name="Output 2 2 2 2 4" xfId="1333" xr:uid="{00000000-0005-0000-0000-0000290A0000}"/>
    <cellStyle name="Output 2 2 2 3" xfId="335" xr:uid="{00000000-0005-0000-0000-00002A0A0000}"/>
    <cellStyle name="Output 2 2 2 3 2" xfId="1477" xr:uid="{00000000-0005-0000-0000-00002B0A0000}"/>
    <cellStyle name="Output 2 2 2 3 3" xfId="1568" xr:uid="{00000000-0005-0000-0000-00002C0A0000}"/>
    <cellStyle name="Output 2 2 2 3 4" xfId="1448" xr:uid="{00000000-0005-0000-0000-00002D0A0000}"/>
    <cellStyle name="Output 2 2 2 4" xfId="1171" xr:uid="{00000000-0005-0000-0000-00002E0A0000}"/>
    <cellStyle name="Output 2 2 2 4 2" xfId="1972" xr:uid="{00000000-0005-0000-0000-00002F0A0000}"/>
    <cellStyle name="Output 2 2 2 4 3" xfId="2415" xr:uid="{00000000-0005-0000-0000-0000300A0000}"/>
    <cellStyle name="Output 2 2 2 4 4" xfId="2837" xr:uid="{00000000-0005-0000-0000-0000310A0000}"/>
    <cellStyle name="Output 2 2 2 5" xfId="1475" xr:uid="{00000000-0005-0000-0000-0000320A0000}"/>
    <cellStyle name="Output 2 2 2 6" xfId="1655" xr:uid="{00000000-0005-0000-0000-0000330A0000}"/>
    <cellStyle name="Output 2 2 2 7" xfId="1447" xr:uid="{00000000-0005-0000-0000-0000340A0000}"/>
    <cellStyle name="Output 2 2 3" xfId="956" xr:uid="{00000000-0005-0000-0000-0000350A0000}"/>
    <cellStyle name="Output 2 2 3 2" xfId="1772" xr:uid="{00000000-0005-0000-0000-0000360A0000}"/>
    <cellStyle name="Output 2 2 3 3" xfId="2212" xr:uid="{00000000-0005-0000-0000-0000370A0000}"/>
    <cellStyle name="Output 2 2 3 4" xfId="2623" xr:uid="{00000000-0005-0000-0000-0000380A0000}"/>
    <cellStyle name="Output 2 2 4" xfId="1474" xr:uid="{00000000-0005-0000-0000-0000390A0000}"/>
    <cellStyle name="Output 2 2 5" xfId="1570" xr:uid="{00000000-0005-0000-0000-00003A0A0000}"/>
    <cellStyle name="Output 2 2 6" xfId="1399" xr:uid="{00000000-0005-0000-0000-00003B0A0000}"/>
    <cellStyle name="Output 2 3" xfId="336" xr:uid="{00000000-0005-0000-0000-00003C0A0000}"/>
    <cellStyle name="Output 2 3 2" xfId="337" xr:uid="{00000000-0005-0000-0000-00003D0A0000}"/>
    <cellStyle name="Output 2 3 2 2" xfId="1267" xr:uid="{00000000-0005-0000-0000-00003E0A0000}"/>
    <cellStyle name="Output 2 3 2 2 2" xfId="2063" xr:uid="{00000000-0005-0000-0000-00003F0A0000}"/>
    <cellStyle name="Output 2 3 2 2 3" xfId="2509" xr:uid="{00000000-0005-0000-0000-0000400A0000}"/>
    <cellStyle name="Output 2 3 2 2 4" xfId="2933" xr:uid="{00000000-0005-0000-0000-0000410A0000}"/>
    <cellStyle name="Output 2 3 2 3" xfId="1479" xr:uid="{00000000-0005-0000-0000-0000420A0000}"/>
    <cellStyle name="Output 2 3 2 4" xfId="1653" xr:uid="{00000000-0005-0000-0000-0000430A0000}"/>
    <cellStyle name="Output 2 3 2 5" xfId="1450" xr:uid="{00000000-0005-0000-0000-0000440A0000}"/>
    <cellStyle name="Output 2 3 3" xfId="338" xr:uid="{00000000-0005-0000-0000-0000450A0000}"/>
    <cellStyle name="Output 2 3 3 2" xfId="1480" xr:uid="{00000000-0005-0000-0000-0000460A0000}"/>
    <cellStyle name="Output 2 3 3 3" xfId="1487" xr:uid="{00000000-0005-0000-0000-0000470A0000}"/>
    <cellStyle name="Output 2 3 3 4" xfId="1451" xr:uid="{00000000-0005-0000-0000-0000480A0000}"/>
    <cellStyle name="Output 2 3 4" xfId="1052" xr:uid="{00000000-0005-0000-0000-0000490A0000}"/>
    <cellStyle name="Output 2 3 4 2" xfId="1863" xr:uid="{00000000-0005-0000-0000-00004A0A0000}"/>
    <cellStyle name="Output 2 3 4 3" xfId="2305" xr:uid="{00000000-0005-0000-0000-00004B0A0000}"/>
    <cellStyle name="Output 2 3 4 4" xfId="2719" xr:uid="{00000000-0005-0000-0000-00004C0A0000}"/>
    <cellStyle name="Output 2 3 5" xfId="1478" xr:uid="{00000000-0005-0000-0000-00004D0A0000}"/>
    <cellStyle name="Output 2 3 6" xfId="1492" xr:uid="{00000000-0005-0000-0000-00004E0A0000}"/>
    <cellStyle name="Output 2 3 7" xfId="1449" xr:uid="{00000000-0005-0000-0000-00004F0A0000}"/>
    <cellStyle name="Output 2 4" xfId="331" xr:uid="{00000000-0005-0000-0000-0000500A0000}"/>
    <cellStyle name="Output 2 4 2" xfId="1079" xr:uid="{00000000-0005-0000-0000-0000510A0000}"/>
    <cellStyle name="Output 2 4 2 2" xfId="1885" xr:uid="{00000000-0005-0000-0000-0000520A0000}"/>
    <cellStyle name="Output 2 4 2 3" xfId="2329" xr:uid="{00000000-0005-0000-0000-0000530A0000}"/>
    <cellStyle name="Output 2 4 2 4" xfId="2745" xr:uid="{00000000-0005-0000-0000-0000540A0000}"/>
    <cellStyle name="Output 2 4 3" xfId="1473" xr:uid="{00000000-0005-0000-0000-0000550A0000}"/>
    <cellStyle name="Output 2 4 4" xfId="1444" xr:uid="{00000000-0005-0000-0000-0000560A0000}"/>
    <cellStyle name="Output 2 4 5" xfId="1446" xr:uid="{00000000-0005-0000-0000-0000570A0000}"/>
    <cellStyle name="Output 2 5" xfId="568" xr:uid="{00000000-0005-0000-0000-0000580A0000}"/>
    <cellStyle name="Output 2 5 2" xfId="1580" xr:uid="{00000000-0005-0000-0000-0000590A0000}"/>
    <cellStyle name="Output 2 5 3" xfId="1397" xr:uid="{00000000-0005-0000-0000-00005A0A0000}"/>
    <cellStyle name="Output 2 5 4" xfId="2142" xr:uid="{00000000-0005-0000-0000-00005B0A0000}"/>
    <cellStyle name="Output 3" xfId="399" xr:uid="{00000000-0005-0000-0000-00005C0A0000}"/>
    <cellStyle name="Output 3 2" xfId="983" xr:uid="{00000000-0005-0000-0000-00005D0A0000}"/>
    <cellStyle name="Output 3 2 2" xfId="1198" xr:uid="{00000000-0005-0000-0000-00005E0A0000}"/>
    <cellStyle name="Output 3 2 2 2" xfId="1999" xr:uid="{00000000-0005-0000-0000-00005F0A0000}"/>
    <cellStyle name="Output 3 2 2 3" xfId="2441" xr:uid="{00000000-0005-0000-0000-0000600A0000}"/>
    <cellStyle name="Output 3 2 2 4" xfId="2864" xr:uid="{00000000-0005-0000-0000-0000610A0000}"/>
    <cellStyle name="Output 3 2 3" xfId="1798" xr:uid="{00000000-0005-0000-0000-0000620A0000}"/>
    <cellStyle name="Output 3 2 4" xfId="2238" xr:uid="{00000000-0005-0000-0000-0000630A0000}"/>
    <cellStyle name="Output 3 2 5" xfId="2650" xr:uid="{00000000-0005-0000-0000-0000640A0000}"/>
    <cellStyle name="Output 3 3" xfId="1034" xr:uid="{00000000-0005-0000-0000-0000650A0000}"/>
    <cellStyle name="Output 3 3 2" xfId="1249" xr:uid="{00000000-0005-0000-0000-0000660A0000}"/>
    <cellStyle name="Output 3 3 2 2" xfId="2047" xr:uid="{00000000-0005-0000-0000-0000670A0000}"/>
    <cellStyle name="Output 3 3 2 3" xfId="2491" xr:uid="{00000000-0005-0000-0000-0000680A0000}"/>
    <cellStyle name="Output 3 3 2 4" xfId="2915" xr:uid="{00000000-0005-0000-0000-0000690A0000}"/>
    <cellStyle name="Output 3 3 3" xfId="1846" xr:uid="{00000000-0005-0000-0000-00006A0A0000}"/>
    <cellStyle name="Output 3 3 4" xfId="2288" xr:uid="{00000000-0005-0000-0000-00006B0A0000}"/>
    <cellStyle name="Output 3 3 5" xfId="2701" xr:uid="{00000000-0005-0000-0000-00006C0A0000}"/>
    <cellStyle name="Output 3 4" xfId="1084" xr:uid="{00000000-0005-0000-0000-00006D0A0000}"/>
    <cellStyle name="Output 3 4 2" xfId="1890" xr:uid="{00000000-0005-0000-0000-00006E0A0000}"/>
    <cellStyle name="Output 3 4 3" xfId="2334" xr:uid="{00000000-0005-0000-0000-00006F0A0000}"/>
    <cellStyle name="Output 3 4 4" xfId="2750" xr:uid="{00000000-0005-0000-0000-0000700A0000}"/>
    <cellStyle name="Output 3 5" xfId="634" xr:uid="{00000000-0005-0000-0000-0000710A0000}"/>
    <cellStyle name="Output 3 5 2" xfId="1605" xr:uid="{00000000-0005-0000-0000-0000720A0000}"/>
    <cellStyle name="Output 3 5 3" xfId="1387" xr:uid="{00000000-0005-0000-0000-0000730A0000}"/>
    <cellStyle name="Output 3 5 4" xfId="1659" xr:uid="{00000000-0005-0000-0000-0000740A0000}"/>
    <cellStyle name="Pattern" xfId="569" xr:uid="{00000000-0005-0000-0000-0000750A0000}"/>
    <cellStyle name="Pattern 2" xfId="830" xr:uid="{00000000-0005-0000-0000-0000760A0000}"/>
    <cellStyle name="Pattern 2 2" xfId="970" xr:uid="{00000000-0005-0000-0000-0000770A0000}"/>
    <cellStyle name="Pattern 2 2 2" xfId="1185" xr:uid="{00000000-0005-0000-0000-0000780A0000}"/>
    <cellStyle name="Pattern 2 2 2 2" xfId="1986" xr:uid="{00000000-0005-0000-0000-0000790A0000}"/>
    <cellStyle name="Pattern 2 2 2 3" xfId="2428" xr:uid="{00000000-0005-0000-0000-00007A0A0000}"/>
    <cellStyle name="Pattern 2 2 2 4" xfId="2851" xr:uid="{00000000-0005-0000-0000-00007B0A0000}"/>
    <cellStyle name="Pattern 2 2 3" xfId="1785" xr:uid="{00000000-0005-0000-0000-00007C0A0000}"/>
    <cellStyle name="Pattern 2 2 4" xfId="2225" xr:uid="{00000000-0005-0000-0000-00007D0A0000}"/>
    <cellStyle name="Pattern 2 2 5" xfId="2637" xr:uid="{00000000-0005-0000-0000-00007E0A0000}"/>
    <cellStyle name="Pattern 2 3" xfId="1116" xr:uid="{00000000-0005-0000-0000-00007F0A0000}"/>
    <cellStyle name="Pattern 2 3 2" xfId="1920" xr:uid="{00000000-0005-0000-0000-0000800A0000}"/>
    <cellStyle name="Pattern 2 3 3" xfId="2361" xr:uid="{00000000-0005-0000-0000-0000810A0000}"/>
    <cellStyle name="Pattern 2 3 4" xfId="2782" xr:uid="{00000000-0005-0000-0000-0000820A0000}"/>
    <cellStyle name="Pattern 2 4" xfId="1693" xr:uid="{00000000-0005-0000-0000-0000830A0000}"/>
    <cellStyle name="Pattern 2 5" xfId="1385" xr:uid="{00000000-0005-0000-0000-0000840A0000}"/>
    <cellStyle name="Pattern 3" xfId="680" xr:uid="{00000000-0005-0000-0000-0000850A0000}"/>
    <cellStyle name="Pattern 3 2" xfId="1013" xr:uid="{00000000-0005-0000-0000-0000860A0000}"/>
    <cellStyle name="Pattern 3 2 2" xfId="1228" xr:uid="{00000000-0005-0000-0000-0000870A0000}"/>
    <cellStyle name="Pattern 3 2 2 2" xfId="2027" xr:uid="{00000000-0005-0000-0000-0000880A0000}"/>
    <cellStyle name="Pattern 3 2 2 3" xfId="2470" xr:uid="{00000000-0005-0000-0000-0000890A0000}"/>
    <cellStyle name="Pattern 3 2 2 4" xfId="2894" xr:uid="{00000000-0005-0000-0000-00008A0A0000}"/>
    <cellStyle name="Pattern 3 2 3" xfId="1826" xr:uid="{00000000-0005-0000-0000-00008B0A0000}"/>
    <cellStyle name="Pattern 3 2 4" xfId="2267" xr:uid="{00000000-0005-0000-0000-00008C0A0000}"/>
    <cellStyle name="Pattern 3 2 5" xfId="2680" xr:uid="{00000000-0005-0000-0000-00008D0A0000}"/>
    <cellStyle name="Pattern 3 3" xfId="912" xr:uid="{00000000-0005-0000-0000-00008E0A0000}"/>
    <cellStyle name="Pattern 3 3 2" xfId="1127" xr:uid="{00000000-0005-0000-0000-00008F0A0000}"/>
    <cellStyle name="Pattern 3 3 2 2" xfId="1931" xr:uid="{00000000-0005-0000-0000-0000900A0000}"/>
    <cellStyle name="Pattern 3 3 2 3" xfId="2372" xr:uid="{00000000-0005-0000-0000-0000910A0000}"/>
    <cellStyle name="Pattern 3 3 2 4" xfId="2793" xr:uid="{00000000-0005-0000-0000-0000920A0000}"/>
    <cellStyle name="Pattern 3 3 3" xfId="1731" xr:uid="{00000000-0005-0000-0000-0000930A0000}"/>
    <cellStyle name="Pattern 3 3 4" xfId="2169" xr:uid="{00000000-0005-0000-0000-0000940A0000}"/>
    <cellStyle name="Pattern 3 3 5" xfId="2579" xr:uid="{00000000-0005-0000-0000-0000950A0000}"/>
    <cellStyle name="Pattern 3 4" xfId="1026" xr:uid="{00000000-0005-0000-0000-0000960A0000}"/>
    <cellStyle name="Pattern 3 4 2" xfId="1241" xr:uid="{00000000-0005-0000-0000-0000970A0000}"/>
    <cellStyle name="Pattern 3 4 2 2" xfId="2040" xr:uid="{00000000-0005-0000-0000-0000980A0000}"/>
    <cellStyle name="Pattern 3 4 2 3" xfId="2483" xr:uid="{00000000-0005-0000-0000-0000990A0000}"/>
    <cellStyle name="Pattern 3 4 2 4" xfId="2907" xr:uid="{00000000-0005-0000-0000-00009A0A0000}"/>
    <cellStyle name="Pattern 3 4 3" xfId="1839" xr:uid="{00000000-0005-0000-0000-00009B0A0000}"/>
    <cellStyle name="Pattern 3 4 4" xfId="2280" xr:uid="{00000000-0005-0000-0000-00009C0A0000}"/>
    <cellStyle name="Pattern 3 4 5" xfId="2693" xr:uid="{00000000-0005-0000-0000-00009D0A0000}"/>
    <cellStyle name="Pattern 3 5" xfId="1629" xr:uid="{00000000-0005-0000-0000-00009E0A0000}"/>
    <cellStyle name="Pattern 3 6" xfId="1376" xr:uid="{00000000-0005-0000-0000-00009F0A0000}"/>
    <cellStyle name="Pattern 3 7" xfId="1712" xr:uid="{00000000-0005-0000-0000-0000A00A0000}"/>
    <cellStyle name="Pattern 4" xfId="1581" xr:uid="{00000000-0005-0000-0000-0000A10A0000}"/>
    <cellStyle name="Pattern 5" xfId="2143" xr:uid="{00000000-0005-0000-0000-0000A20A0000}"/>
    <cellStyle name="Percent 10" xfId="339" xr:uid="{00000000-0005-0000-0000-0000A30A0000}"/>
    <cellStyle name="Percent 10 2" xfId="340" xr:uid="{00000000-0005-0000-0000-0000A40A0000}"/>
    <cellStyle name="Percent 10 3" xfId="341" xr:uid="{00000000-0005-0000-0000-0000A50A0000}"/>
    <cellStyle name="Percent 2" xfId="342" xr:uid="{00000000-0005-0000-0000-0000A60A0000}"/>
    <cellStyle name="Percent 2 2" xfId="343" xr:uid="{00000000-0005-0000-0000-0000A70A0000}"/>
    <cellStyle name="Percent 2 2 2" xfId="831" xr:uid="{00000000-0005-0000-0000-0000A80A0000}"/>
    <cellStyle name="Percent 2 3" xfId="344" xr:uid="{00000000-0005-0000-0000-0000A90A0000}"/>
    <cellStyle name="Percent 2 4" xfId="570" xr:uid="{00000000-0005-0000-0000-0000AA0A0000}"/>
    <cellStyle name="Percent 3" xfId="345" xr:uid="{00000000-0005-0000-0000-0000AB0A0000}"/>
    <cellStyle name="Percent 4" xfId="346" xr:uid="{00000000-0005-0000-0000-0000AC0A0000}"/>
    <cellStyle name="Percent 5" xfId="347" xr:uid="{00000000-0005-0000-0000-0000AD0A0000}"/>
    <cellStyle name="Percent 5 2" xfId="348" xr:uid="{00000000-0005-0000-0000-0000AE0A0000}"/>
    <cellStyle name="Percent 6" xfId="349" xr:uid="{00000000-0005-0000-0000-0000AF0A0000}"/>
    <cellStyle name="Percent 7" xfId="350" xr:uid="{00000000-0005-0000-0000-0000B00A0000}"/>
    <cellStyle name="Percent 8" xfId="351" xr:uid="{00000000-0005-0000-0000-0000B10A0000}"/>
    <cellStyle name="Percent 9" xfId="352" xr:uid="{00000000-0005-0000-0000-0000B20A0000}"/>
    <cellStyle name="Percentuale" xfId="2" builtinId="5"/>
    <cellStyle name="Percentuale 2" xfId="12" xr:uid="{00000000-0005-0000-0000-0000B40A0000}"/>
    <cellStyle name="Percentuale 3" xfId="19" xr:uid="{00000000-0005-0000-0000-0000B50A0000}"/>
    <cellStyle name="Publication_style" xfId="353" xr:uid="{00000000-0005-0000-0000-0000B60A0000}"/>
    <cellStyle name="Refdb standard" xfId="354" xr:uid="{00000000-0005-0000-0000-0000B70A0000}"/>
    <cellStyle name="Refdb standard 2" xfId="355" xr:uid="{00000000-0005-0000-0000-0000B80A0000}"/>
    <cellStyle name="RowLevel_1 2" xfId="477" xr:uid="{00000000-0005-0000-0000-0000B90A0000}"/>
    <cellStyle name="Schlecht" xfId="571" xr:uid="{00000000-0005-0000-0000-0000BA0A0000}"/>
    <cellStyle name="Selection" xfId="400" xr:uid="{00000000-0005-0000-0000-0000BB0A0000}"/>
    <cellStyle name="Shade" xfId="356" xr:uid="{00000000-0005-0000-0000-0000BC0A0000}"/>
    <cellStyle name="Shade 2" xfId="357" xr:uid="{00000000-0005-0000-0000-0000BD0A0000}"/>
    <cellStyle name="Shade 2 2" xfId="832" xr:uid="{00000000-0005-0000-0000-0000BE0A0000}"/>
    <cellStyle name="Shade 2 2 2" xfId="915" xr:uid="{00000000-0005-0000-0000-0000BF0A0000}"/>
    <cellStyle name="Shade 2 2 2 2" xfId="1130" xr:uid="{00000000-0005-0000-0000-0000C00A0000}"/>
    <cellStyle name="Shade 2 2 2 2 2" xfId="1934" xr:uid="{00000000-0005-0000-0000-0000C10A0000}"/>
    <cellStyle name="Shade 2 2 2 2 3" xfId="2375" xr:uid="{00000000-0005-0000-0000-0000C20A0000}"/>
    <cellStyle name="Shade 2 2 2 2 4" xfId="2796" xr:uid="{00000000-0005-0000-0000-0000C30A0000}"/>
    <cellStyle name="Shade 2 2 2 3" xfId="1734" xr:uid="{00000000-0005-0000-0000-0000C40A0000}"/>
    <cellStyle name="Shade 2 2 2 4" xfId="2172" xr:uid="{00000000-0005-0000-0000-0000C50A0000}"/>
    <cellStyle name="Shade 2 2 2 5" xfId="2582" xr:uid="{00000000-0005-0000-0000-0000C60A0000}"/>
    <cellStyle name="Shade 2 2 3" xfId="1118" xr:uid="{00000000-0005-0000-0000-0000C70A0000}"/>
    <cellStyle name="Shade 2 2 3 2" xfId="1922" xr:uid="{00000000-0005-0000-0000-0000C80A0000}"/>
    <cellStyle name="Shade 2 2 3 3" xfId="2363" xr:uid="{00000000-0005-0000-0000-0000C90A0000}"/>
    <cellStyle name="Shade 2 2 3 4" xfId="2784" xr:uid="{00000000-0005-0000-0000-0000CA0A0000}"/>
    <cellStyle name="Shade 2 2 4" xfId="1694" xr:uid="{00000000-0005-0000-0000-0000CB0A0000}"/>
    <cellStyle name="Shade 2 2 5" xfId="1427" xr:uid="{00000000-0005-0000-0000-0000CC0A0000}"/>
    <cellStyle name="Shade 2 3" xfId="682" xr:uid="{00000000-0005-0000-0000-0000CD0A0000}"/>
    <cellStyle name="Shade 2 3 2" xfId="1015" xr:uid="{00000000-0005-0000-0000-0000CE0A0000}"/>
    <cellStyle name="Shade 2 3 2 2" xfId="1230" xr:uid="{00000000-0005-0000-0000-0000CF0A0000}"/>
    <cellStyle name="Shade 2 3 2 2 2" xfId="2029" xr:uid="{00000000-0005-0000-0000-0000D00A0000}"/>
    <cellStyle name="Shade 2 3 2 2 3" xfId="2472" xr:uid="{00000000-0005-0000-0000-0000D10A0000}"/>
    <cellStyle name="Shade 2 3 2 2 4" xfId="2896" xr:uid="{00000000-0005-0000-0000-0000D20A0000}"/>
    <cellStyle name="Shade 2 3 2 3" xfId="1828" xr:uid="{00000000-0005-0000-0000-0000D30A0000}"/>
    <cellStyle name="Shade 2 3 2 4" xfId="2269" xr:uid="{00000000-0005-0000-0000-0000D40A0000}"/>
    <cellStyle name="Shade 2 3 2 5" xfId="2682" xr:uid="{00000000-0005-0000-0000-0000D50A0000}"/>
    <cellStyle name="Shade 2 3 3" xfId="1044" xr:uid="{00000000-0005-0000-0000-0000D60A0000}"/>
    <cellStyle name="Shade 2 3 3 2" xfId="1259" xr:uid="{00000000-0005-0000-0000-0000D70A0000}"/>
    <cellStyle name="Shade 2 3 3 2 2" xfId="2057" xr:uid="{00000000-0005-0000-0000-0000D80A0000}"/>
    <cellStyle name="Shade 2 3 3 2 3" xfId="2501" xr:uid="{00000000-0005-0000-0000-0000D90A0000}"/>
    <cellStyle name="Shade 2 3 3 2 4" xfId="2925" xr:uid="{00000000-0005-0000-0000-0000DA0A0000}"/>
    <cellStyle name="Shade 2 3 3 3" xfId="1856" xr:uid="{00000000-0005-0000-0000-0000DB0A0000}"/>
    <cellStyle name="Shade 2 3 3 4" xfId="2298" xr:uid="{00000000-0005-0000-0000-0000DC0A0000}"/>
    <cellStyle name="Shade 2 3 3 5" xfId="2711" xr:uid="{00000000-0005-0000-0000-0000DD0A0000}"/>
    <cellStyle name="Shade 2 3 4" xfId="958" xr:uid="{00000000-0005-0000-0000-0000DE0A0000}"/>
    <cellStyle name="Shade 2 3 4 2" xfId="1173" xr:uid="{00000000-0005-0000-0000-0000DF0A0000}"/>
    <cellStyle name="Shade 2 3 4 2 2" xfId="1974" xr:uid="{00000000-0005-0000-0000-0000E00A0000}"/>
    <cellStyle name="Shade 2 3 4 2 3" xfId="2417" xr:uid="{00000000-0005-0000-0000-0000E10A0000}"/>
    <cellStyle name="Shade 2 3 4 2 4" xfId="2839" xr:uid="{00000000-0005-0000-0000-0000E20A0000}"/>
    <cellStyle name="Shade 2 3 4 3" xfId="1774" xr:uid="{00000000-0005-0000-0000-0000E30A0000}"/>
    <cellStyle name="Shade 2 3 4 4" xfId="2214" xr:uid="{00000000-0005-0000-0000-0000E40A0000}"/>
    <cellStyle name="Shade 2 3 4 5" xfId="2625" xr:uid="{00000000-0005-0000-0000-0000E50A0000}"/>
    <cellStyle name="Shade 2 3 5" xfId="1631" xr:uid="{00000000-0005-0000-0000-0000E60A0000}"/>
    <cellStyle name="Shade 2 3 6" xfId="1588" xr:uid="{00000000-0005-0000-0000-0000E70A0000}"/>
    <cellStyle name="Shade 2 3 7" xfId="1596" xr:uid="{00000000-0005-0000-0000-0000E80A0000}"/>
    <cellStyle name="Shade 2 4" xfId="572" xr:uid="{00000000-0005-0000-0000-0000E90A0000}"/>
    <cellStyle name="Shade 2 4 2" xfId="1582" xr:uid="{00000000-0005-0000-0000-0000EA0A0000}"/>
    <cellStyle name="Shade 2 4 3" xfId="1490" xr:uid="{00000000-0005-0000-0000-0000EB0A0000}"/>
    <cellStyle name="Shade 2 5" xfId="1482" xr:uid="{00000000-0005-0000-0000-0000EC0A0000}"/>
    <cellStyle name="Shade 2 6" xfId="1453" xr:uid="{00000000-0005-0000-0000-0000ED0A0000}"/>
    <cellStyle name="Shade 3" xfId="358" xr:uid="{00000000-0005-0000-0000-0000EE0A0000}"/>
    <cellStyle name="Shade 3 2" xfId="969" xr:uid="{00000000-0005-0000-0000-0000EF0A0000}"/>
    <cellStyle name="Shade 3 2 2" xfId="1184" xr:uid="{00000000-0005-0000-0000-0000F00A0000}"/>
    <cellStyle name="Shade 3 2 2 2" xfId="1985" xr:uid="{00000000-0005-0000-0000-0000F10A0000}"/>
    <cellStyle name="Shade 3 2 2 3" xfId="2427" xr:uid="{00000000-0005-0000-0000-0000F20A0000}"/>
    <cellStyle name="Shade 3 2 2 4" xfId="2850" xr:uid="{00000000-0005-0000-0000-0000F30A0000}"/>
    <cellStyle name="Shade 3 2 3" xfId="1784" xr:uid="{00000000-0005-0000-0000-0000F40A0000}"/>
    <cellStyle name="Shade 3 2 4" xfId="2224" xr:uid="{00000000-0005-0000-0000-0000F50A0000}"/>
    <cellStyle name="Shade 3 2 5" xfId="2636" xr:uid="{00000000-0005-0000-0000-0000F60A0000}"/>
    <cellStyle name="Shade 3 3" xfId="1117" xr:uid="{00000000-0005-0000-0000-0000F70A0000}"/>
    <cellStyle name="Shade 3 3 2" xfId="1921" xr:uid="{00000000-0005-0000-0000-0000F80A0000}"/>
    <cellStyle name="Shade 3 3 3" xfId="2362" xr:uid="{00000000-0005-0000-0000-0000F90A0000}"/>
    <cellStyle name="Shade 3 3 4" xfId="2783" xr:uid="{00000000-0005-0000-0000-0000FA0A0000}"/>
    <cellStyle name="Shade 3 4" xfId="1483" xr:uid="{00000000-0005-0000-0000-0000FB0A0000}"/>
    <cellStyle name="Shade 3 5" xfId="1454" xr:uid="{00000000-0005-0000-0000-0000FC0A0000}"/>
    <cellStyle name="Shade 4" xfId="681" xr:uid="{00000000-0005-0000-0000-0000FD0A0000}"/>
    <cellStyle name="Shade 4 2" xfId="442" xr:uid="{00000000-0005-0000-0000-0000FE0A0000}"/>
    <cellStyle name="Shade 4 2 2" xfId="1014" xr:uid="{00000000-0005-0000-0000-0000FF0A0000}"/>
    <cellStyle name="Shade 4 2 2 2" xfId="1827" xr:uid="{00000000-0005-0000-0000-0000000B0000}"/>
    <cellStyle name="Shade 4 2 2 3" xfId="2268" xr:uid="{00000000-0005-0000-0000-0000010B0000}"/>
    <cellStyle name="Shade 4 2 2 4" xfId="2681" xr:uid="{00000000-0005-0000-0000-0000020B0000}"/>
    <cellStyle name="Shade 4 2 3" xfId="1229" xr:uid="{00000000-0005-0000-0000-0000030B0000}"/>
    <cellStyle name="Shade 4 2 3 2" xfId="2028" xr:uid="{00000000-0005-0000-0000-0000040B0000}"/>
    <cellStyle name="Shade 4 2 3 3" xfId="2471" xr:uid="{00000000-0005-0000-0000-0000050B0000}"/>
    <cellStyle name="Shade 4 2 3 4" xfId="2895" xr:uid="{00000000-0005-0000-0000-0000060B0000}"/>
    <cellStyle name="Shade 4 2 4" xfId="1507" xr:uid="{00000000-0005-0000-0000-0000070B0000}"/>
    <cellStyle name="Shade 4 2 5" xfId="1381" xr:uid="{00000000-0005-0000-0000-0000080B0000}"/>
    <cellStyle name="Shade 4 3" xfId="1043" xr:uid="{00000000-0005-0000-0000-0000090B0000}"/>
    <cellStyle name="Shade 4 3 2" xfId="1258" xr:uid="{00000000-0005-0000-0000-00000A0B0000}"/>
    <cellStyle name="Shade 4 3 2 2" xfId="2056" xr:uid="{00000000-0005-0000-0000-00000B0B0000}"/>
    <cellStyle name="Shade 4 3 2 3" xfId="2500" xr:uid="{00000000-0005-0000-0000-00000C0B0000}"/>
    <cellStyle name="Shade 4 3 2 4" xfId="2924" xr:uid="{00000000-0005-0000-0000-00000D0B0000}"/>
    <cellStyle name="Shade 4 3 3" xfId="1855" xr:uid="{00000000-0005-0000-0000-00000E0B0000}"/>
    <cellStyle name="Shade 4 3 4" xfId="2297" xr:uid="{00000000-0005-0000-0000-00000F0B0000}"/>
    <cellStyle name="Shade 4 3 5" xfId="2710" xr:uid="{00000000-0005-0000-0000-0000100B0000}"/>
    <cellStyle name="Shade 4 4" xfId="905" xr:uid="{00000000-0005-0000-0000-0000110B0000}"/>
    <cellStyle name="Shade 4 4 2" xfId="1120" xr:uid="{00000000-0005-0000-0000-0000120B0000}"/>
    <cellStyle name="Shade 4 4 2 2" xfId="1924" xr:uid="{00000000-0005-0000-0000-0000130B0000}"/>
    <cellStyle name="Shade 4 4 2 3" xfId="2365" xr:uid="{00000000-0005-0000-0000-0000140B0000}"/>
    <cellStyle name="Shade 4 4 2 4" xfId="2786" xr:uid="{00000000-0005-0000-0000-0000150B0000}"/>
    <cellStyle name="Shade 4 4 3" xfId="1724" xr:uid="{00000000-0005-0000-0000-0000160B0000}"/>
    <cellStyle name="Shade 4 4 4" xfId="2162" xr:uid="{00000000-0005-0000-0000-0000170B0000}"/>
    <cellStyle name="Shade 4 4 5" xfId="2572" xr:uid="{00000000-0005-0000-0000-0000180B0000}"/>
    <cellStyle name="Shade 4 5" xfId="1630" xr:uid="{00000000-0005-0000-0000-0000190B0000}"/>
    <cellStyle name="Shade 4 6" xfId="1375" xr:uid="{00000000-0005-0000-0000-00001A0B0000}"/>
    <cellStyle name="Shade 4 7" xfId="1549" xr:uid="{00000000-0005-0000-0000-00001B0B0000}"/>
    <cellStyle name="Shade 5" xfId="476" xr:uid="{00000000-0005-0000-0000-00001C0B0000}"/>
    <cellStyle name="Shade 5 2" xfId="1540" xr:uid="{00000000-0005-0000-0000-00001D0B0000}"/>
    <cellStyle name="Shade 5 3" xfId="2207" xr:uid="{00000000-0005-0000-0000-00001E0B0000}"/>
    <cellStyle name="Shade 6" xfId="1481" xr:uid="{00000000-0005-0000-0000-00001F0B0000}"/>
    <cellStyle name="Shade 7" xfId="1452" xr:uid="{00000000-0005-0000-0000-0000200B0000}"/>
    <cellStyle name="Shade_B_border2" xfId="573" xr:uid="{00000000-0005-0000-0000-0000210B0000}"/>
    <cellStyle name="Source" xfId="359" xr:uid="{00000000-0005-0000-0000-0000220B0000}"/>
    <cellStyle name="Source Hed" xfId="360" xr:uid="{00000000-0005-0000-0000-0000230B0000}"/>
    <cellStyle name="Source Text" xfId="361" xr:uid="{00000000-0005-0000-0000-0000240B0000}"/>
    <cellStyle name="Standard 2" xfId="86" xr:uid="{00000000-0005-0000-0000-0000250B0000}"/>
    <cellStyle name="Standard 2 2" xfId="793" xr:uid="{00000000-0005-0000-0000-0000260B0000}"/>
    <cellStyle name="Standard 2 2 2" xfId="901" xr:uid="{00000000-0005-0000-0000-0000270B0000}"/>
    <cellStyle name="Standard 2 3" xfId="900" xr:uid="{00000000-0005-0000-0000-0000280B0000}"/>
    <cellStyle name="Standard 2 4" xfId="441" xr:uid="{00000000-0005-0000-0000-0000290B0000}"/>
    <cellStyle name="Standard_E00seit45" xfId="362" xr:uid="{00000000-0005-0000-0000-00002A0B0000}"/>
    <cellStyle name="Style 2" xfId="363" xr:uid="{00000000-0005-0000-0000-00002B0B0000}"/>
    <cellStyle name="Style 21" xfId="364" xr:uid="{00000000-0005-0000-0000-00002C0B0000}"/>
    <cellStyle name="Style 21 2" xfId="365" xr:uid="{00000000-0005-0000-0000-00002D0B0000}"/>
    <cellStyle name="Style 22" xfId="366" xr:uid="{00000000-0005-0000-0000-00002E0B0000}"/>
    <cellStyle name="Style 22 2" xfId="367" xr:uid="{00000000-0005-0000-0000-00002F0B0000}"/>
    <cellStyle name="Style 23" xfId="368" xr:uid="{00000000-0005-0000-0000-0000300B0000}"/>
    <cellStyle name="Style 23 2" xfId="369" xr:uid="{00000000-0005-0000-0000-0000310B0000}"/>
    <cellStyle name="Style 24" xfId="370" xr:uid="{00000000-0005-0000-0000-0000320B0000}"/>
    <cellStyle name="Style 24 2" xfId="371" xr:uid="{00000000-0005-0000-0000-0000330B0000}"/>
    <cellStyle name="Style 29" xfId="372" xr:uid="{00000000-0005-0000-0000-0000340B0000}"/>
    <cellStyle name="Style 29 2" xfId="373" xr:uid="{00000000-0005-0000-0000-0000350B0000}"/>
    <cellStyle name="Style 30" xfId="374" xr:uid="{00000000-0005-0000-0000-0000360B0000}"/>
    <cellStyle name="Style 30 2" xfId="375" xr:uid="{00000000-0005-0000-0000-0000370B0000}"/>
    <cellStyle name="Style 31" xfId="376" xr:uid="{00000000-0005-0000-0000-0000380B0000}"/>
    <cellStyle name="Style 31 2" xfId="377" xr:uid="{00000000-0005-0000-0000-0000390B0000}"/>
    <cellStyle name="Style 32" xfId="378" xr:uid="{00000000-0005-0000-0000-00003A0B0000}"/>
    <cellStyle name="Style 32 2" xfId="379" xr:uid="{00000000-0005-0000-0000-00003B0B0000}"/>
    <cellStyle name="Testo avviso 2" xfId="87" xr:uid="{00000000-0005-0000-0000-00003C0B0000}"/>
    <cellStyle name="Testo descrittivo 2" xfId="88" xr:uid="{00000000-0005-0000-0000-00003D0B0000}"/>
    <cellStyle name="Testo descrittivo 3" xfId="394" xr:uid="{00000000-0005-0000-0000-00003E0B0000}"/>
    <cellStyle name="Title 2" xfId="380" xr:uid="{00000000-0005-0000-0000-00003F0B0000}"/>
    <cellStyle name="Title 2 2" xfId="574" xr:uid="{00000000-0005-0000-0000-0000400B0000}"/>
    <cellStyle name="Title 3" xfId="635" xr:uid="{00000000-0005-0000-0000-0000410B0000}"/>
    <cellStyle name="Title-1" xfId="381" xr:uid="{00000000-0005-0000-0000-0000420B0000}"/>
    <cellStyle name="Title-2" xfId="382" xr:uid="{00000000-0005-0000-0000-0000430B0000}"/>
    <cellStyle name="Titre ligne" xfId="383" xr:uid="{00000000-0005-0000-0000-0000440B0000}"/>
    <cellStyle name="Total 2" xfId="384" xr:uid="{00000000-0005-0000-0000-0000450B0000}"/>
    <cellStyle name="Total 2 2" xfId="385" xr:uid="{00000000-0005-0000-0000-0000460B0000}"/>
    <cellStyle name="Total 2 2 2" xfId="1175" xr:uid="{00000000-0005-0000-0000-0000470B0000}"/>
    <cellStyle name="Total 2 2 2 2" xfId="1976" xr:uid="{00000000-0005-0000-0000-0000480B0000}"/>
    <cellStyle name="Total 2 2 2 3" xfId="2419" xr:uid="{00000000-0005-0000-0000-0000490B0000}"/>
    <cellStyle name="Total 2 2 2 4" xfId="2841" xr:uid="{00000000-0005-0000-0000-00004A0B0000}"/>
    <cellStyle name="Total 2 2 3" xfId="960" xr:uid="{00000000-0005-0000-0000-00004B0B0000}"/>
    <cellStyle name="Total 2 2 3 2" xfId="1776" xr:uid="{00000000-0005-0000-0000-00004C0B0000}"/>
    <cellStyle name="Total 2 2 3 3" xfId="2216" xr:uid="{00000000-0005-0000-0000-00004D0B0000}"/>
    <cellStyle name="Total 2 2 3 4" xfId="2627" xr:uid="{00000000-0005-0000-0000-00004E0B0000}"/>
    <cellStyle name="Total 2 2 4" xfId="1486" xr:uid="{00000000-0005-0000-0000-00004F0B0000}"/>
    <cellStyle name="Total 2 2 5" xfId="1429" xr:uid="{00000000-0005-0000-0000-0000500B0000}"/>
    <cellStyle name="Total 2 2 6" xfId="1456" xr:uid="{00000000-0005-0000-0000-0000510B0000}"/>
    <cellStyle name="Total 2 3" xfId="1021" xr:uid="{00000000-0005-0000-0000-0000520B0000}"/>
    <cellStyle name="Total 2 3 2" xfId="1236" xr:uid="{00000000-0005-0000-0000-0000530B0000}"/>
    <cellStyle name="Total 2 3 2 2" xfId="2035" xr:uid="{00000000-0005-0000-0000-0000540B0000}"/>
    <cellStyle name="Total 2 3 2 3" xfId="2478" xr:uid="{00000000-0005-0000-0000-0000550B0000}"/>
    <cellStyle name="Total 2 3 2 4" xfId="2902" xr:uid="{00000000-0005-0000-0000-0000560B0000}"/>
    <cellStyle name="Total 2 3 3" xfId="1834" xr:uid="{00000000-0005-0000-0000-0000570B0000}"/>
    <cellStyle name="Total 2 3 4" xfId="2275" xr:uid="{00000000-0005-0000-0000-0000580B0000}"/>
    <cellStyle name="Total 2 3 5" xfId="2688" xr:uid="{00000000-0005-0000-0000-0000590B0000}"/>
    <cellStyle name="Total 2 4" xfId="909" xr:uid="{00000000-0005-0000-0000-00005A0B0000}"/>
    <cellStyle name="Total 2 4 2" xfId="1124" xr:uid="{00000000-0005-0000-0000-00005B0B0000}"/>
    <cellStyle name="Total 2 4 2 2" xfId="1928" xr:uid="{00000000-0005-0000-0000-00005C0B0000}"/>
    <cellStyle name="Total 2 4 2 3" xfId="2369" xr:uid="{00000000-0005-0000-0000-00005D0B0000}"/>
    <cellStyle name="Total 2 4 2 4" xfId="2790" xr:uid="{00000000-0005-0000-0000-00005E0B0000}"/>
    <cellStyle name="Total 2 4 3" xfId="1728" xr:uid="{00000000-0005-0000-0000-00005F0B0000}"/>
    <cellStyle name="Total 2 4 4" xfId="2166" xr:uid="{00000000-0005-0000-0000-0000600B0000}"/>
    <cellStyle name="Total 2 4 5" xfId="2576" xr:uid="{00000000-0005-0000-0000-0000610B0000}"/>
    <cellStyle name="Total 2 5" xfId="1080" xr:uid="{00000000-0005-0000-0000-0000620B0000}"/>
    <cellStyle name="Total 2 5 2" xfId="1886" xr:uid="{00000000-0005-0000-0000-0000630B0000}"/>
    <cellStyle name="Total 2 5 3" xfId="2330" xr:uid="{00000000-0005-0000-0000-0000640B0000}"/>
    <cellStyle name="Total 2 5 4" xfId="2746" xr:uid="{00000000-0005-0000-0000-0000650B0000}"/>
    <cellStyle name="Total 2 6" xfId="575" xr:uid="{00000000-0005-0000-0000-0000660B0000}"/>
    <cellStyle name="Total 2 6 2" xfId="1583" xr:uid="{00000000-0005-0000-0000-0000670B0000}"/>
    <cellStyle name="Total 2 6 3" xfId="1396" xr:uid="{00000000-0005-0000-0000-0000680B0000}"/>
    <cellStyle name="Total 2 6 4" xfId="1402" xr:uid="{00000000-0005-0000-0000-0000690B0000}"/>
    <cellStyle name="Total 2 7" xfId="1485" xr:uid="{00000000-0005-0000-0000-00006A0B0000}"/>
    <cellStyle name="Total 2 8" xfId="1430" xr:uid="{00000000-0005-0000-0000-00006B0B0000}"/>
    <cellStyle name="Total 2 9" xfId="1484" xr:uid="{00000000-0005-0000-0000-00006C0B0000}"/>
    <cellStyle name="Total 3" xfId="636" xr:uid="{00000000-0005-0000-0000-00006D0B0000}"/>
    <cellStyle name="Total 3 2" xfId="984" xr:uid="{00000000-0005-0000-0000-00006E0B0000}"/>
    <cellStyle name="Total 3 2 2" xfId="1199" xr:uid="{00000000-0005-0000-0000-00006F0B0000}"/>
    <cellStyle name="Total 3 2 2 2" xfId="2000" xr:uid="{00000000-0005-0000-0000-0000700B0000}"/>
    <cellStyle name="Total 3 2 2 3" xfId="2442" xr:uid="{00000000-0005-0000-0000-0000710B0000}"/>
    <cellStyle name="Total 3 2 2 4" xfId="2865" xr:uid="{00000000-0005-0000-0000-0000720B0000}"/>
    <cellStyle name="Total 3 2 3" xfId="1799" xr:uid="{00000000-0005-0000-0000-0000730B0000}"/>
    <cellStyle name="Total 3 2 4" xfId="2239" xr:uid="{00000000-0005-0000-0000-0000740B0000}"/>
    <cellStyle name="Total 3 2 5" xfId="2651" xr:uid="{00000000-0005-0000-0000-0000750B0000}"/>
    <cellStyle name="Total 3 3" xfId="947" xr:uid="{00000000-0005-0000-0000-0000760B0000}"/>
    <cellStyle name="Total 3 3 2" xfId="1162" xr:uid="{00000000-0005-0000-0000-0000770B0000}"/>
    <cellStyle name="Total 3 3 2 2" xfId="1965" xr:uid="{00000000-0005-0000-0000-0000780B0000}"/>
    <cellStyle name="Total 3 3 2 3" xfId="2406" xr:uid="{00000000-0005-0000-0000-0000790B0000}"/>
    <cellStyle name="Total 3 3 2 4" xfId="2828" xr:uid="{00000000-0005-0000-0000-00007A0B0000}"/>
    <cellStyle name="Total 3 3 3" xfId="1765" xr:uid="{00000000-0005-0000-0000-00007B0B0000}"/>
    <cellStyle name="Total 3 3 4" xfId="2203" xr:uid="{00000000-0005-0000-0000-00007C0B0000}"/>
    <cellStyle name="Total 3 3 5" xfId="2614" xr:uid="{00000000-0005-0000-0000-00007D0B0000}"/>
    <cellStyle name="Total 3 4" xfId="988" xr:uid="{00000000-0005-0000-0000-00007E0B0000}"/>
    <cellStyle name="Total 3 4 2" xfId="1203" xr:uid="{00000000-0005-0000-0000-00007F0B0000}"/>
    <cellStyle name="Total 3 4 2 2" xfId="2004" xr:uid="{00000000-0005-0000-0000-0000800B0000}"/>
    <cellStyle name="Total 3 4 2 3" xfId="2446" xr:uid="{00000000-0005-0000-0000-0000810B0000}"/>
    <cellStyle name="Total 3 4 2 4" xfId="2869" xr:uid="{00000000-0005-0000-0000-0000820B0000}"/>
    <cellStyle name="Total 3 4 3" xfId="1803" xr:uid="{00000000-0005-0000-0000-0000830B0000}"/>
    <cellStyle name="Total 3 4 4" xfId="2243" xr:uid="{00000000-0005-0000-0000-0000840B0000}"/>
    <cellStyle name="Total 3 4 5" xfId="2655" xr:uid="{00000000-0005-0000-0000-0000850B0000}"/>
    <cellStyle name="Total 3 5" xfId="1085" xr:uid="{00000000-0005-0000-0000-0000860B0000}"/>
    <cellStyle name="Total 3 5 2" xfId="1891" xr:uid="{00000000-0005-0000-0000-0000870B0000}"/>
    <cellStyle name="Total 3 5 3" xfId="2335" xr:uid="{00000000-0005-0000-0000-0000880B0000}"/>
    <cellStyle name="Total 3 5 4" xfId="2751" xr:uid="{00000000-0005-0000-0000-0000890B0000}"/>
    <cellStyle name="Total 3 6" xfId="1606" xr:uid="{00000000-0005-0000-0000-00008A0B0000}"/>
    <cellStyle name="Total 3 7" xfId="1386" xr:uid="{00000000-0005-0000-0000-00008B0B0000}"/>
    <cellStyle name="Total 3 8" xfId="1688" xr:uid="{00000000-0005-0000-0000-00008C0B0000}"/>
    <cellStyle name="Total intermediaire" xfId="386" xr:uid="{00000000-0005-0000-0000-00008D0B0000}"/>
    <cellStyle name="Totale 2" xfId="89" xr:uid="{00000000-0005-0000-0000-00008E0B0000}"/>
    <cellStyle name="Tusenskille [0]_rob4-mon.xls Diagram 1" xfId="387" xr:uid="{00000000-0005-0000-0000-00008F0B0000}"/>
    <cellStyle name="Tusenskille_rob4-mon.xls Diagram 1" xfId="388" xr:uid="{00000000-0005-0000-0000-0000900B0000}"/>
    <cellStyle name="Überschrift" xfId="576" xr:uid="{00000000-0005-0000-0000-0000910B0000}"/>
    <cellStyle name="Überschrift 1" xfId="577" xr:uid="{00000000-0005-0000-0000-0000920B0000}"/>
    <cellStyle name="Überschrift 2" xfId="578" xr:uid="{00000000-0005-0000-0000-0000930B0000}"/>
    <cellStyle name="Überschrift 3" xfId="579" xr:uid="{00000000-0005-0000-0000-0000940B0000}"/>
    <cellStyle name="Überschrift 4" xfId="580" xr:uid="{00000000-0005-0000-0000-0000950B0000}"/>
    <cellStyle name="Valore non valido 2" xfId="90" xr:uid="{00000000-0005-0000-0000-0000960B0000}"/>
    <cellStyle name="Valore valido 2" xfId="91" xr:uid="{00000000-0005-0000-0000-0000970B0000}"/>
    <cellStyle name="Valuta" xfId="8" builtinId="4"/>
    <cellStyle name="Valuta 2" xfId="105" xr:uid="{00000000-0005-0000-0000-0000990B0000}"/>
    <cellStyle name="Verknüpfte Zelle" xfId="581" xr:uid="{00000000-0005-0000-0000-00009A0B0000}"/>
    <cellStyle name="Währung [0]_Excel2" xfId="389" xr:uid="{00000000-0005-0000-0000-00009B0B0000}"/>
    <cellStyle name="Währung_Excel2" xfId="390" xr:uid="{00000000-0005-0000-0000-00009C0B0000}"/>
    <cellStyle name="Warnender Text" xfId="446" hidden="1" xr:uid="{00000000-0005-0000-0000-00009D0B0000}"/>
    <cellStyle name="Warnender Text" xfId="2551" hidden="1" xr:uid="{00000000-0005-0000-0000-00009E0B0000}"/>
    <cellStyle name="Warnender Text" xfId="2106" hidden="1" xr:uid="{00000000-0005-0000-0000-00009F0B0000}"/>
    <cellStyle name="Warnender Text" xfId="2952" hidden="1" xr:uid="{00000000-0005-0000-0000-0000A00B0000}"/>
    <cellStyle name="Warnender Text" xfId="1312" hidden="1" xr:uid="{00000000-0005-0000-0000-0000A10B0000}"/>
    <cellStyle name="Warnender Text" xfId="1511" hidden="1" xr:uid="{00000000-0005-0000-0000-0000A20B0000}"/>
    <cellStyle name="Warnender Text" xfId="1497" hidden="1" xr:uid="{00000000-0005-0000-0000-0000A30B0000}"/>
    <cellStyle name="Warnender Text" xfId="1287" hidden="1" xr:uid="{00000000-0005-0000-0000-0000A40B0000}"/>
    <cellStyle name="Warnender Text" xfId="1362" hidden="1" xr:uid="{00000000-0005-0000-0000-0000A50B0000}"/>
    <cellStyle name="Warnender Text" xfId="2526" hidden="1" xr:uid="{00000000-0005-0000-0000-0000A60B0000}"/>
    <cellStyle name="Warnender Text" xfId="2081" hidden="1" xr:uid="{00000000-0005-0000-0000-0000A70B0000}"/>
    <cellStyle name="Warnender Text" xfId="2977" hidden="1" xr:uid="{00000000-0005-0000-0000-0000A80B0000}"/>
    <cellStyle name="Warnender Text 2" xfId="792" xr:uid="{00000000-0005-0000-0000-0000A90B0000}"/>
    <cellStyle name="Warnender Text 3" xfId="684" xr:uid="{00000000-0005-0000-0000-0000AA0B0000}"/>
    <cellStyle name="Warning Text 2" xfId="391" xr:uid="{00000000-0005-0000-0000-0000AB0B0000}"/>
    <cellStyle name="Warning Text 2 2" xfId="582" xr:uid="{00000000-0005-0000-0000-0000AC0B0000}"/>
    <cellStyle name="Warning Text 3" xfId="637" xr:uid="{00000000-0005-0000-0000-0000AD0B0000}"/>
    <cellStyle name="Year" xfId="392" xr:uid="{00000000-0005-0000-0000-0000AE0B0000}"/>
    <cellStyle name="Zelle überprüfen" xfId="583" xr:uid="{00000000-0005-0000-0000-0000AF0B0000}"/>
    <cellStyle name="Гиперссылка" xfId="584" xr:uid="{00000000-0005-0000-0000-0000B00B0000}"/>
    <cellStyle name="Гиперссылка 2" xfId="585" xr:uid="{00000000-0005-0000-0000-0000B10B0000}"/>
    <cellStyle name="Гиперссылка 3" xfId="593" xr:uid="{00000000-0005-0000-0000-0000B20B0000}"/>
    <cellStyle name="Гиперссылка 4" xfId="767" xr:uid="{00000000-0005-0000-0000-0000B30B0000}"/>
    <cellStyle name="Обычный_2++" xfId="431" xr:uid="{00000000-0005-0000-0000-0000B40B0000}"/>
  </cellStyles>
  <dxfs count="0"/>
  <tableStyles count="0" defaultTableStyle="TableStyleMedium2" defaultPivotStyle="PivotStyleLight16"/>
  <colors>
    <mruColors>
      <color rgb="FFF3F5F7"/>
      <color rgb="FFFCE4D6"/>
      <color rgb="FFDC002E"/>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1755987</xdr:colOff>
      <xdr:row>0</xdr:row>
      <xdr:rowOff>106679</xdr:rowOff>
    </xdr:from>
    <xdr:to>
      <xdr:col>7</xdr:col>
      <xdr:colOff>271780</xdr:colOff>
      <xdr:row>0</xdr:row>
      <xdr:rowOff>655320</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1755987" y="106679"/>
          <a:ext cx="11881273" cy="5486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ANNEX:</a:t>
          </a:r>
          <a:r>
            <a:rPr lang="en-gb" sz="1100" b="1" baseline="0">
              <a:solidFill>
                <a:schemeClr val="tx1"/>
              </a:solidFill>
              <a:effectLst/>
              <a:latin typeface="+mn-lt"/>
              <a:ea typeface="+mn-ea"/>
              <a:cs typeface="+mn-cs"/>
            </a:rPr>
            <a:t> </a:t>
          </a:r>
          <a:r>
            <a:rPr lang="en-gb" sz="1100" b="1">
              <a:solidFill>
                <a:schemeClr val="tx1"/>
              </a:solidFill>
              <a:effectLst/>
              <a:latin typeface="+mn-lt"/>
              <a:ea typeface="+mn-ea"/>
              <a:cs typeface="+mn-cs"/>
            </a:rPr>
            <a:t>TABLES OF PERFORMANCE INDICATORS </a:t>
          </a:r>
          <a:r>
            <a:rPr lang="en-gb" sz="1100" b="1">
              <a:solidFill>
                <a:schemeClr val="dk1"/>
              </a:solidFill>
              <a:effectLst/>
              <a:latin typeface="+mn-lt"/>
              <a:ea typeface="+mn-ea"/>
              <a:cs typeface="+mn-cs"/>
            </a:rPr>
            <a:t>						</a:t>
          </a:r>
          <a:r>
            <a:rPr lang="en-gb" sz="1200" b="1">
              <a:solidFill>
                <a:schemeClr val="tx2"/>
              </a:solidFill>
            </a:rPr>
            <a:t>2022 SUSTAINABILITY REPORT</a:t>
          </a:r>
        </a:p>
      </xdr:txBody>
    </xdr:sp>
    <xdr:clientData/>
  </xdr:twoCellAnchor>
  <xdr:twoCellAnchor>
    <xdr:from>
      <xdr:col>0</xdr:col>
      <xdr:colOff>1583267</xdr:colOff>
      <xdr:row>0</xdr:row>
      <xdr:rowOff>491063</xdr:rowOff>
    </xdr:from>
    <xdr:to>
      <xdr:col>6</xdr:col>
      <xdr:colOff>1151467</xdr:colOff>
      <xdr:row>0</xdr:row>
      <xdr:rowOff>491063</xdr:rowOff>
    </xdr:to>
    <xdr:cxnSp macro="">
      <xdr:nvCxnSpPr>
        <xdr:cNvPr id="5" name="Connettore diritto 4">
          <a:extLst>
            <a:ext uri="{FF2B5EF4-FFF2-40B4-BE49-F238E27FC236}">
              <a16:creationId xmlns:a16="http://schemas.microsoft.com/office/drawing/2014/main" id="{00000000-0008-0000-0000-000005000000}"/>
            </a:ext>
          </a:extLst>
        </xdr:cNvPr>
        <xdr:cNvCxnSpPr/>
      </xdr:nvCxnSpPr>
      <xdr:spPr>
        <a:xfrm>
          <a:off x="1583267" y="491063"/>
          <a:ext cx="16230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76201</xdr:colOff>
      <xdr:row>0</xdr:row>
      <xdr:rowOff>93134</xdr:rowOff>
    </xdr:from>
    <xdr:to>
      <xdr:col>0</xdr:col>
      <xdr:colOff>1540934</xdr:colOff>
      <xdr:row>0</xdr:row>
      <xdr:rowOff>474134</xdr:rowOff>
    </xdr:to>
    <xdr:pic>
      <xdr:nvPicPr>
        <xdr:cNvPr id="6" name="Immagin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3134"/>
          <a:ext cx="1464733" cy="381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ontervino/AppData/Roaming/Microsoft/Excel/Grafici%20per%20bozza%2007%2004%202011-ENG%20con%20table%20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 Performance (1)"/>
      <sheetName val="Economic Performance (2)"/>
      <sheetName val="Economic Performance (3)"/>
      <sheetName val="Social performance (1)"/>
      <sheetName val="Social performance (2)"/>
      <sheetName val="Foglio2"/>
      <sheetName val="Foglio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FS corporate">
  <a:themeElements>
    <a:clrScheme name="FS">
      <a:dk1>
        <a:srgbClr val="000000"/>
      </a:dk1>
      <a:lt1>
        <a:srgbClr val="FFFFFF"/>
      </a:lt1>
      <a:dk2>
        <a:srgbClr val="DC002E"/>
      </a:dk2>
      <a:lt2>
        <a:srgbClr val="717073"/>
      </a:lt2>
      <a:accent1>
        <a:srgbClr val="DC002E"/>
      </a:accent1>
      <a:accent2>
        <a:srgbClr val="006666"/>
      </a:accent2>
      <a:accent3>
        <a:srgbClr val="004687"/>
      </a:accent3>
      <a:accent4>
        <a:srgbClr val="F8B322"/>
      </a:accent4>
      <a:accent5>
        <a:srgbClr val="00BE7D"/>
      </a:accent5>
      <a:accent6>
        <a:srgbClr val="5A068C"/>
      </a:accent6>
      <a:hlink>
        <a:srgbClr val="E01F38"/>
      </a:hlink>
      <a:folHlink>
        <a:srgbClr val="E01F38"/>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S corporate" id="{7274D3D0-0785-4F70-B58E-B03C7058973C}" vid="{06AA271A-AE03-4792-9536-0BAE3E7738E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19"/>
  <sheetViews>
    <sheetView showGridLines="0" tabSelected="1" zoomScale="80" zoomScaleNormal="80" zoomScaleSheetLayoutView="100" zoomScalePageLayoutView="70" workbookViewId="0">
      <selection sqref="A1:F1"/>
    </sheetView>
  </sheetViews>
  <sheetFormatPr defaultColWidth="9.42578125" defaultRowHeight="12.75" x14ac:dyDescent="0.2"/>
  <cols>
    <col min="1" max="1" width="54.85546875" style="1" customWidth="1"/>
    <col min="2" max="2" width="21.5703125" style="1" customWidth="1"/>
    <col min="3" max="5" width="28.42578125" style="3" customWidth="1"/>
    <col min="6" max="6" width="19.7109375" style="1" customWidth="1"/>
    <col min="7" max="7" width="27.28515625" style="1" customWidth="1"/>
    <col min="8" max="8" width="13.28515625" style="1" customWidth="1"/>
    <col min="9" max="9" width="24.28515625" style="1" customWidth="1"/>
    <col min="10" max="14" width="26.42578125" style="1" customWidth="1"/>
    <col min="15" max="16384" width="9.42578125" style="1"/>
  </cols>
  <sheetData>
    <row r="1" spans="1:6" ht="55.35" customHeight="1" x14ac:dyDescent="0.2">
      <c r="A1" s="628"/>
      <c r="B1" s="628"/>
      <c r="C1" s="628"/>
      <c r="D1" s="628"/>
      <c r="E1" s="628"/>
      <c r="F1" s="628"/>
    </row>
    <row r="2" spans="1:6" s="4" customFormat="1" ht="10.35" customHeight="1" x14ac:dyDescent="0.2">
      <c r="A2" s="1"/>
      <c r="B2" s="2"/>
      <c r="C2" s="3"/>
      <c r="D2" s="3"/>
      <c r="E2" s="3"/>
      <c r="F2" s="1"/>
    </row>
    <row r="3" spans="1:6" ht="20.100000000000001" customHeight="1" x14ac:dyDescent="0.2">
      <c r="A3" s="299" t="s">
        <v>0</v>
      </c>
      <c r="B3" s="5"/>
      <c r="C3" s="6"/>
      <c r="D3" s="7"/>
      <c r="E3" s="6"/>
      <c r="F3" s="8"/>
    </row>
    <row r="4" spans="1:6" s="4" customFormat="1" x14ac:dyDescent="0.2">
      <c r="A4" s="9" t="s">
        <v>1</v>
      </c>
      <c r="B4" s="5"/>
      <c r="C4" s="6"/>
      <c r="D4" s="7"/>
      <c r="F4" s="10" t="s">
        <v>849</v>
      </c>
    </row>
    <row r="5" spans="1:6" s="4" customFormat="1" x14ac:dyDescent="0.2">
      <c r="A5" s="512" t="s">
        <v>2</v>
      </c>
      <c r="B5" s="513" t="s">
        <v>744</v>
      </c>
      <c r="C5" s="513" t="s">
        <v>802</v>
      </c>
      <c r="D5" s="513" t="s">
        <v>896</v>
      </c>
      <c r="E5" s="513" t="s">
        <v>897</v>
      </c>
      <c r="F5" s="514" t="s">
        <v>850</v>
      </c>
    </row>
    <row r="6" spans="1:6" s="4" customFormat="1" ht="49.15" customHeight="1" x14ac:dyDescent="0.2">
      <c r="A6" s="11" t="s">
        <v>3</v>
      </c>
      <c r="B6" s="12" t="s">
        <v>745</v>
      </c>
      <c r="C6" s="12" t="s">
        <v>803</v>
      </c>
      <c r="D6" s="12" t="s">
        <v>824</v>
      </c>
      <c r="E6" s="12" t="s">
        <v>824</v>
      </c>
      <c r="F6" s="13"/>
    </row>
    <row r="7" spans="1:6" s="16" customFormat="1" ht="25.5" x14ac:dyDescent="0.25">
      <c r="A7" s="11" t="s">
        <v>4</v>
      </c>
      <c r="B7" s="12" t="s">
        <v>745</v>
      </c>
      <c r="C7" s="12" t="s">
        <v>804</v>
      </c>
      <c r="D7" s="12" t="s">
        <v>824</v>
      </c>
      <c r="E7" s="14" t="s">
        <v>745</v>
      </c>
      <c r="F7" s="15"/>
    </row>
    <row r="8" spans="1:6" s="16" customFormat="1" ht="34.35" customHeight="1" x14ac:dyDescent="0.25">
      <c r="A8" s="11" t="s">
        <v>5</v>
      </c>
      <c r="B8" s="12" t="s">
        <v>745</v>
      </c>
      <c r="C8" s="12" t="s">
        <v>804</v>
      </c>
      <c r="D8" s="12" t="s">
        <v>824</v>
      </c>
      <c r="E8" s="14" t="s">
        <v>745</v>
      </c>
      <c r="F8" s="15"/>
    </row>
    <row r="9" spans="1:6" s="16" customFormat="1" ht="25.5" x14ac:dyDescent="0.25">
      <c r="A9" s="11" t="s">
        <v>6</v>
      </c>
      <c r="B9" s="12" t="s">
        <v>746</v>
      </c>
      <c r="C9" s="388">
        <v>3500</v>
      </c>
      <c r="D9" s="14" t="s">
        <v>824</v>
      </c>
      <c r="E9" s="14" t="s">
        <v>824</v>
      </c>
      <c r="F9" s="15"/>
    </row>
    <row r="10" spans="1:6" s="16" customFormat="1" ht="25.5" x14ac:dyDescent="0.25">
      <c r="A10" s="11" t="s">
        <v>7</v>
      </c>
      <c r="B10" s="12" t="s">
        <v>747</v>
      </c>
      <c r="C10" s="12">
        <v>90</v>
      </c>
      <c r="D10" s="12">
        <v>98.1</v>
      </c>
      <c r="E10" s="12">
        <v>97.6</v>
      </c>
      <c r="F10" s="15"/>
    </row>
    <row r="11" spans="1:6" s="16" customFormat="1" ht="25.5" x14ac:dyDescent="0.25">
      <c r="A11" s="11" t="s">
        <v>8</v>
      </c>
      <c r="B11" s="12" t="s">
        <v>747</v>
      </c>
      <c r="C11" s="12">
        <v>90</v>
      </c>
      <c r="D11" s="12">
        <v>98.7</v>
      </c>
      <c r="E11" s="12">
        <v>96.8</v>
      </c>
      <c r="F11" s="15"/>
    </row>
    <row r="12" spans="1:6" s="16" customFormat="1" ht="25.5" x14ac:dyDescent="0.25">
      <c r="A12" s="11" t="s">
        <v>9</v>
      </c>
      <c r="B12" s="12" t="s">
        <v>747</v>
      </c>
      <c r="C12" s="12">
        <v>90</v>
      </c>
      <c r="D12" s="12">
        <v>98.3</v>
      </c>
      <c r="E12" s="12">
        <v>97.9</v>
      </c>
      <c r="F12" s="15"/>
    </row>
    <row r="13" spans="1:6" s="16" customFormat="1" ht="25.5" x14ac:dyDescent="0.25">
      <c r="A13" s="11" t="s">
        <v>10</v>
      </c>
      <c r="B13" s="12" t="s">
        <v>747</v>
      </c>
      <c r="C13" s="12">
        <v>90</v>
      </c>
      <c r="D13" s="12">
        <v>98.3</v>
      </c>
      <c r="E13" s="12">
        <v>97.6</v>
      </c>
      <c r="F13" s="15"/>
    </row>
    <row r="14" spans="1:6" s="16" customFormat="1" ht="25.5" x14ac:dyDescent="0.25">
      <c r="A14" s="11" t="s">
        <v>11</v>
      </c>
      <c r="B14" s="12" t="s">
        <v>747</v>
      </c>
      <c r="C14" s="12">
        <v>90</v>
      </c>
      <c r="D14" s="12">
        <v>99.2</v>
      </c>
      <c r="E14" s="12">
        <v>99.3</v>
      </c>
      <c r="F14" s="15"/>
    </row>
    <row r="15" spans="1:6" s="16" customFormat="1" ht="31.5" customHeight="1" x14ac:dyDescent="0.25">
      <c r="A15" s="11" t="s">
        <v>12</v>
      </c>
      <c r="B15" s="12" t="s">
        <v>748</v>
      </c>
      <c r="C15" s="389" t="s">
        <v>805</v>
      </c>
      <c r="D15" s="14" t="s">
        <v>824</v>
      </c>
      <c r="E15" s="14" t="s">
        <v>824</v>
      </c>
      <c r="F15" s="15"/>
    </row>
    <row r="16" spans="1:6" s="16" customFormat="1" ht="28.5" customHeight="1" x14ac:dyDescent="0.25">
      <c r="A16" s="17" t="s">
        <v>13</v>
      </c>
      <c r="B16" s="12" t="s">
        <v>747</v>
      </c>
      <c r="C16" s="12">
        <v>85</v>
      </c>
      <c r="D16" s="12">
        <v>95.5</v>
      </c>
      <c r="E16" s="12">
        <v>93.8</v>
      </c>
      <c r="F16" s="15"/>
    </row>
    <row r="17" spans="1:6" s="16" customFormat="1" ht="28.5" customHeight="1" x14ac:dyDescent="0.25">
      <c r="A17" s="17" t="s">
        <v>14</v>
      </c>
      <c r="B17" s="12" t="s">
        <v>747</v>
      </c>
      <c r="C17" s="12">
        <v>90</v>
      </c>
      <c r="D17" s="12">
        <v>98.6</v>
      </c>
      <c r="E17" s="12">
        <v>98.5</v>
      </c>
      <c r="F17" s="15"/>
    </row>
    <row r="18" spans="1:6" s="16" customFormat="1" ht="28.5" customHeight="1" x14ac:dyDescent="0.25">
      <c r="A18" s="17" t="s">
        <v>15</v>
      </c>
      <c r="B18" s="12" t="s">
        <v>747</v>
      </c>
      <c r="C18" s="12">
        <v>90</v>
      </c>
      <c r="D18" s="12">
        <v>96.3</v>
      </c>
      <c r="E18" s="12">
        <v>95.8</v>
      </c>
      <c r="F18" s="15"/>
    </row>
    <row r="19" spans="1:6" s="16" customFormat="1" ht="28.5" customHeight="1" x14ac:dyDescent="0.25">
      <c r="A19" s="17" t="s">
        <v>16</v>
      </c>
      <c r="B19" s="12" t="s">
        <v>747</v>
      </c>
      <c r="C19" s="12">
        <v>90</v>
      </c>
      <c r="D19" s="12">
        <v>99.5</v>
      </c>
      <c r="E19" s="12">
        <v>99</v>
      </c>
      <c r="F19" s="15"/>
    </row>
    <row r="20" spans="1:6" s="16" customFormat="1" ht="47.45" customHeight="1" x14ac:dyDescent="0.25">
      <c r="A20" s="17" t="s">
        <v>17</v>
      </c>
      <c r="B20" s="12" t="s">
        <v>745</v>
      </c>
      <c r="C20" s="12" t="s">
        <v>804</v>
      </c>
      <c r="D20" s="390" t="s">
        <v>824</v>
      </c>
      <c r="E20" s="390" t="s">
        <v>824</v>
      </c>
      <c r="F20" s="15"/>
    </row>
    <row r="21" spans="1:6" s="16" customFormat="1" ht="35.1" customHeight="1" x14ac:dyDescent="0.25">
      <c r="A21" s="18" t="s">
        <v>18</v>
      </c>
      <c r="B21" s="23" t="s">
        <v>749</v>
      </c>
      <c r="C21" s="391" t="s">
        <v>806</v>
      </c>
      <c r="D21" s="391" t="s">
        <v>824</v>
      </c>
      <c r="E21" s="391" t="s">
        <v>824</v>
      </c>
      <c r="F21" s="15"/>
    </row>
    <row r="22" spans="1:6" s="16" customFormat="1" ht="12.75" customHeight="1" x14ac:dyDescent="0.2">
      <c r="A22" s="653" t="s">
        <v>898</v>
      </c>
      <c r="B22" s="653"/>
      <c r="C22" s="653"/>
      <c r="D22" s="653"/>
      <c r="E22" s="653"/>
      <c r="F22" s="423"/>
    </row>
    <row r="23" spans="1:6" s="16" customFormat="1" x14ac:dyDescent="0.2">
      <c r="A23" s="19"/>
      <c r="B23" s="19"/>
      <c r="C23" s="19"/>
      <c r="D23" s="19"/>
      <c r="E23" s="19"/>
      <c r="F23" s="19"/>
    </row>
    <row r="24" spans="1:6" s="16" customFormat="1" x14ac:dyDescent="0.2">
      <c r="A24" s="19"/>
      <c r="B24" s="19"/>
      <c r="C24" s="19"/>
      <c r="D24" s="19"/>
      <c r="E24" s="19"/>
      <c r="F24" s="19"/>
    </row>
    <row r="25" spans="1:6" s="16" customFormat="1" x14ac:dyDescent="0.2">
      <c r="A25" s="19"/>
      <c r="B25" s="19"/>
      <c r="C25" s="19"/>
      <c r="D25" s="19"/>
      <c r="E25" s="19"/>
      <c r="F25" s="10" t="s">
        <v>849</v>
      </c>
    </row>
    <row r="26" spans="1:6" s="4" customFormat="1" x14ac:dyDescent="0.2">
      <c r="A26" s="512" t="s">
        <v>19</v>
      </c>
      <c r="B26" s="513" t="s">
        <v>744</v>
      </c>
      <c r="C26" s="513" t="s">
        <v>807</v>
      </c>
      <c r="D26" s="513" t="s">
        <v>896</v>
      </c>
      <c r="E26" s="513" t="s">
        <v>897</v>
      </c>
      <c r="F26" s="514" t="s">
        <v>850</v>
      </c>
    </row>
    <row r="27" spans="1:6" s="4" customFormat="1" ht="38.25" x14ac:dyDescent="0.2">
      <c r="A27" s="11" t="s">
        <v>20</v>
      </c>
      <c r="B27" s="12" t="s">
        <v>750</v>
      </c>
      <c r="C27" s="12" t="s">
        <v>808</v>
      </c>
      <c r="D27" s="387" t="s">
        <v>825</v>
      </c>
      <c r="E27" s="387" t="s">
        <v>826</v>
      </c>
      <c r="F27" s="20"/>
    </row>
    <row r="28" spans="1:6" s="4" customFormat="1" ht="25.5" x14ac:dyDescent="0.2">
      <c r="A28" s="11" t="s">
        <v>21</v>
      </c>
      <c r="B28" s="12" t="s">
        <v>751</v>
      </c>
      <c r="C28" s="12" t="s">
        <v>809</v>
      </c>
      <c r="D28" s="387" t="s">
        <v>826</v>
      </c>
      <c r="E28" s="387" t="s">
        <v>841</v>
      </c>
      <c r="F28" s="20"/>
    </row>
    <row r="29" spans="1:6" s="4" customFormat="1" ht="33" customHeight="1" x14ac:dyDescent="0.2">
      <c r="A29" s="11" t="s">
        <v>22</v>
      </c>
      <c r="B29" s="12" t="s">
        <v>752</v>
      </c>
      <c r="C29" s="12" t="s">
        <v>810</v>
      </c>
      <c r="D29" s="12" t="s">
        <v>827</v>
      </c>
      <c r="E29" s="12" t="s">
        <v>827</v>
      </c>
      <c r="F29" s="20"/>
    </row>
    <row r="30" spans="1:6" s="4" customFormat="1" ht="30" customHeight="1" x14ac:dyDescent="0.2">
      <c r="A30" s="11" t="s">
        <v>23</v>
      </c>
      <c r="B30" s="12" t="s">
        <v>753</v>
      </c>
      <c r="C30" s="12" t="s">
        <v>811</v>
      </c>
      <c r="D30" s="12" t="s">
        <v>828</v>
      </c>
      <c r="E30" s="14" t="s">
        <v>842</v>
      </c>
      <c r="F30" s="20"/>
    </row>
    <row r="31" spans="1:6" s="4" customFormat="1" ht="32.25" customHeight="1" x14ac:dyDescent="0.2">
      <c r="A31" s="11" t="s">
        <v>24</v>
      </c>
      <c r="B31" s="12" t="s">
        <v>752</v>
      </c>
      <c r="C31" s="12" t="s">
        <v>812</v>
      </c>
      <c r="D31" s="12" t="s">
        <v>829</v>
      </c>
      <c r="E31" s="14" t="s">
        <v>843</v>
      </c>
      <c r="F31" s="20"/>
    </row>
    <row r="32" spans="1:6" s="4" customFormat="1" ht="25.5" customHeight="1" x14ac:dyDescent="0.2">
      <c r="A32" s="11" t="s">
        <v>25</v>
      </c>
      <c r="B32" s="12" t="s">
        <v>754</v>
      </c>
      <c r="C32" s="21" t="s">
        <v>813</v>
      </c>
      <c r="D32" s="37">
        <v>1507</v>
      </c>
      <c r="E32" s="14" t="s">
        <v>900</v>
      </c>
      <c r="F32" s="20"/>
    </row>
    <row r="33" spans="1:7" s="16" customFormat="1" ht="26.1" customHeight="1" x14ac:dyDescent="0.2">
      <c r="A33" s="638" t="s">
        <v>26</v>
      </c>
      <c r="B33" s="638"/>
      <c r="C33" s="638"/>
      <c r="D33" s="638"/>
      <c r="E33" s="638"/>
      <c r="F33" s="423"/>
    </row>
    <row r="34" spans="1:7" s="16" customFormat="1" ht="13.35" customHeight="1" x14ac:dyDescent="0.2">
      <c r="A34" s="638" t="s">
        <v>27</v>
      </c>
      <c r="B34" s="638"/>
      <c r="C34" s="638"/>
      <c r="D34" s="638"/>
      <c r="E34" s="638"/>
      <c r="F34" s="423"/>
    </row>
    <row r="35" spans="1:7" s="4" customFormat="1" x14ac:dyDescent="0.2">
      <c r="A35" s="25"/>
      <c r="B35" s="26"/>
      <c r="C35" s="27"/>
      <c r="D35" s="20"/>
      <c r="E35" s="20"/>
      <c r="F35" s="20"/>
    </row>
    <row r="36" spans="1:7" s="16" customFormat="1" x14ac:dyDescent="0.25">
      <c r="A36" s="25"/>
      <c r="B36" s="28"/>
      <c r="C36" s="28"/>
      <c r="D36" s="29"/>
      <c r="E36" s="20"/>
      <c r="F36" s="20"/>
      <c r="G36" s="10" t="s">
        <v>849</v>
      </c>
    </row>
    <row r="37" spans="1:7" s="4" customFormat="1" ht="15" x14ac:dyDescent="0.2">
      <c r="A37" s="512" t="s">
        <v>28</v>
      </c>
      <c r="B37" s="513" t="s">
        <v>744</v>
      </c>
      <c r="C37" s="513" t="s">
        <v>896</v>
      </c>
      <c r="D37" s="513" t="s">
        <v>897</v>
      </c>
      <c r="E37" s="515" t="s">
        <v>899</v>
      </c>
      <c r="F37" s="515" t="s">
        <v>901</v>
      </c>
      <c r="G37" s="514" t="s">
        <v>850</v>
      </c>
    </row>
    <row r="38" spans="1:7" s="16" customFormat="1" ht="25.5" x14ac:dyDescent="0.25">
      <c r="A38" s="11" t="s">
        <v>29</v>
      </c>
      <c r="B38" s="30" t="s">
        <v>747</v>
      </c>
      <c r="C38" s="12">
        <v>77</v>
      </c>
      <c r="D38" s="14">
        <v>82.5</v>
      </c>
      <c r="E38" s="14">
        <v>79.099999999999994</v>
      </c>
      <c r="F38" s="14">
        <f>C38-D38</f>
        <v>-5.5</v>
      </c>
      <c r="G38" s="15"/>
    </row>
    <row r="39" spans="1:7" s="16" customFormat="1" ht="25.5" x14ac:dyDescent="0.25">
      <c r="A39" s="11" t="s">
        <v>30</v>
      </c>
      <c r="B39" s="30" t="s">
        <v>747</v>
      </c>
      <c r="C39" s="30" t="s">
        <v>815</v>
      </c>
      <c r="D39" s="14">
        <v>88.5</v>
      </c>
      <c r="E39" s="14">
        <v>87.3</v>
      </c>
      <c r="F39" s="14">
        <f>C39-D39</f>
        <v>-2.2999999999999972</v>
      </c>
      <c r="G39" s="15"/>
    </row>
    <row r="40" spans="1:7" s="16" customFormat="1" ht="25.5" x14ac:dyDescent="0.25">
      <c r="A40" s="22" t="s">
        <v>31</v>
      </c>
      <c r="B40" s="31" t="s">
        <v>747</v>
      </c>
      <c r="C40" s="31" t="s">
        <v>816</v>
      </c>
      <c r="D40" s="24">
        <v>93</v>
      </c>
      <c r="E40" s="24">
        <v>92.8</v>
      </c>
      <c r="F40" s="24">
        <f t="shared" ref="F40" si="0">C40-D40</f>
        <v>-0.79999999999999716</v>
      </c>
      <c r="G40" s="15"/>
    </row>
    <row r="41" spans="1:7" s="4" customFormat="1" x14ac:dyDescent="0.2">
      <c r="A41" s="635" t="s">
        <v>32</v>
      </c>
      <c r="B41" s="635"/>
      <c r="C41" s="635"/>
      <c r="D41" s="635"/>
      <c r="E41" s="635"/>
      <c r="F41" s="635"/>
    </row>
    <row r="42" spans="1:7" s="4" customFormat="1" x14ac:dyDescent="0.2">
      <c r="A42" s="32"/>
      <c r="B42" s="32"/>
      <c r="C42" s="33"/>
      <c r="D42" s="33"/>
      <c r="E42" s="33"/>
      <c r="F42" s="32"/>
    </row>
    <row r="43" spans="1:7" s="4" customFormat="1" x14ac:dyDescent="0.2">
      <c r="A43" s="32"/>
      <c r="B43" s="32"/>
      <c r="C43" s="33"/>
      <c r="D43" s="33"/>
      <c r="E43" s="33"/>
      <c r="F43" s="32"/>
    </row>
    <row r="44" spans="1:7" s="4" customFormat="1" x14ac:dyDescent="0.2">
      <c r="A44" s="32"/>
      <c r="B44" s="32"/>
      <c r="C44" s="32"/>
      <c r="D44" s="33"/>
      <c r="E44" s="33"/>
      <c r="F44" s="33"/>
      <c r="G44" s="10" t="s">
        <v>849</v>
      </c>
    </row>
    <row r="45" spans="1:7" s="4" customFormat="1" x14ac:dyDescent="0.2">
      <c r="A45" s="512" t="s">
        <v>33</v>
      </c>
      <c r="B45" s="513" t="s">
        <v>744</v>
      </c>
      <c r="C45" s="513" t="s">
        <v>896</v>
      </c>
      <c r="D45" s="513" t="s">
        <v>897</v>
      </c>
      <c r="E45" s="515" t="s">
        <v>899</v>
      </c>
      <c r="F45" s="515" t="s">
        <v>901</v>
      </c>
      <c r="G45" s="514" t="s">
        <v>850</v>
      </c>
    </row>
    <row r="46" spans="1:7" s="16" customFormat="1" ht="15" x14ac:dyDescent="0.25">
      <c r="A46" s="11" t="s">
        <v>34</v>
      </c>
      <c r="B46" s="30" t="s">
        <v>747</v>
      </c>
      <c r="C46" s="30" t="s">
        <v>817</v>
      </c>
      <c r="D46" s="14">
        <v>98.9</v>
      </c>
      <c r="E46" s="14">
        <v>93.5</v>
      </c>
      <c r="F46" s="35">
        <f>C46-D46</f>
        <v>-1.8500000000000085</v>
      </c>
      <c r="G46" s="15"/>
    </row>
    <row r="47" spans="1:7" s="16" customFormat="1" ht="15" x14ac:dyDescent="0.25">
      <c r="A47" s="22" t="s">
        <v>35</v>
      </c>
      <c r="B47" s="31" t="s">
        <v>747</v>
      </c>
      <c r="C47" s="31" t="s">
        <v>818</v>
      </c>
      <c r="D47" s="24">
        <v>98.9</v>
      </c>
      <c r="E47" s="24">
        <v>98.8</v>
      </c>
      <c r="F47" s="24">
        <f>C47-D47</f>
        <v>-1.4000000000000057</v>
      </c>
      <c r="G47" s="15"/>
    </row>
    <row r="48" spans="1:7" s="16" customFormat="1" ht="19.5" customHeight="1" x14ac:dyDescent="0.25">
      <c r="A48" s="638" t="s">
        <v>36</v>
      </c>
      <c r="B48" s="638"/>
      <c r="C48" s="638"/>
      <c r="D48" s="638"/>
      <c r="E48" s="638"/>
      <c r="F48" s="638"/>
    </row>
    <row r="49" spans="1:7" s="4" customFormat="1" x14ac:dyDescent="0.2">
      <c r="A49" s="638" t="s">
        <v>37</v>
      </c>
      <c r="B49" s="638"/>
      <c r="C49" s="638"/>
      <c r="D49" s="638"/>
      <c r="E49" s="638"/>
      <c r="F49" s="638"/>
    </row>
    <row r="50" spans="1:7" s="4" customFormat="1" x14ac:dyDescent="0.2">
      <c r="A50" s="32"/>
      <c r="B50" s="32"/>
      <c r="C50" s="33"/>
      <c r="D50" s="33"/>
      <c r="E50" s="33"/>
      <c r="F50" s="32"/>
    </row>
    <row r="51" spans="1:7" s="4" customFormat="1" x14ac:dyDescent="0.2">
      <c r="A51" s="32"/>
      <c r="B51" s="32"/>
      <c r="C51" s="33"/>
      <c r="D51" s="33"/>
      <c r="E51" s="33"/>
      <c r="F51" s="32"/>
    </row>
    <row r="52" spans="1:7" s="16" customFormat="1" x14ac:dyDescent="0.25">
      <c r="A52" s="25"/>
      <c r="B52" s="28"/>
      <c r="C52" s="29"/>
      <c r="D52" s="29"/>
      <c r="E52" s="20"/>
      <c r="F52" s="20"/>
      <c r="G52" s="10" t="s">
        <v>849</v>
      </c>
    </row>
    <row r="53" spans="1:7" s="4" customFormat="1" x14ac:dyDescent="0.2">
      <c r="A53" s="512" t="s">
        <v>38</v>
      </c>
      <c r="B53" s="513" t="s">
        <v>744</v>
      </c>
      <c r="C53" s="513" t="s">
        <v>802</v>
      </c>
      <c r="D53" s="513" t="s">
        <v>896</v>
      </c>
      <c r="E53" s="513" t="s">
        <v>897</v>
      </c>
      <c r="F53" s="513" t="s">
        <v>899</v>
      </c>
      <c r="G53" s="514" t="s">
        <v>850</v>
      </c>
    </row>
    <row r="54" spans="1:7" s="16" customFormat="1" x14ac:dyDescent="0.25">
      <c r="A54" s="11" t="s">
        <v>39</v>
      </c>
      <c r="B54" s="30" t="s">
        <v>747</v>
      </c>
      <c r="C54" s="14">
        <v>97.8</v>
      </c>
      <c r="D54" s="14">
        <v>98.8</v>
      </c>
      <c r="E54" s="14">
        <v>98.9</v>
      </c>
      <c r="F54" s="14">
        <v>99.26</v>
      </c>
      <c r="G54" s="15"/>
    </row>
    <row r="55" spans="1:7" s="16" customFormat="1" ht="25.5" x14ac:dyDescent="0.25">
      <c r="A55" s="11" t="s">
        <v>40</v>
      </c>
      <c r="B55" s="30" t="s">
        <v>747</v>
      </c>
      <c r="C55" s="14">
        <v>1.8</v>
      </c>
      <c r="D55" s="14">
        <v>0.9</v>
      </c>
      <c r="E55" s="14">
        <v>0.78</v>
      </c>
      <c r="F55" s="14">
        <v>0.54</v>
      </c>
      <c r="G55" s="15"/>
    </row>
    <row r="56" spans="1:7" s="16" customFormat="1" x14ac:dyDescent="0.25">
      <c r="A56" s="11" t="s">
        <v>41</v>
      </c>
      <c r="B56" s="30" t="s">
        <v>747</v>
      </c>
      <c r="C56" s="14">
        <v>0.4</v>
      </c>
      <c r="D56" s="14">
        <v>0.3</v>
      </c>
      <c r="E56" s="14">
        <v>0.32</v>
      </c>
      <c r="F56" s="14">
        <v>0.2</v>
      </c>
      <c r="G56" s="15"/>
    </row>
    <row r="57" spans="1:7" s="16" customFormat="1" ht="15" x14ac:dyDescent="0.25">
      <c r="A57" s="11" t="s">
        <v>42</v>
      </c>
      <c r="B57" s="30" t="s">
        <v>747</v>
      </c>
      <c r="C57" s="14">
        <v>88</v>
      </c>
      <c r="D57" s="35">
        <v>89.54</v>
      </c>
      <c r="E57" s="14">
        <v>95.49</v>
      </c>
      <c r="F57" s="14">
        <v>91.53</v>
      </c>
      <c r="G57" s="15"/>
    </row>
    <row r="58" spans="1:7" s="16" customFormat="1" ht="27.75" x14ac:dyDescent="0.25">
      <c r="A58" s="11" t="s">
        <v>43</v>
      </c>
      <c r="B58" s="30" t="s">
        <v>747</v>
      </c>
      <c r="C58" s="14">
        <v>9.5</v>
      </c>
      <c r="D58" s="35">
        <v>8.41</v>
      </c>
      <c r="E58" s="14">
        <v>3.19</v>
      </c>
      <c r="F58" s="14">
        <v>7.07</v>
      </c>
      <c r="G58" s="15"/>
    </row>
    <row r="59" spans="1:7" s="16" customFormat="1" ht="25.5" x14ac:dyDescent="0.25">
      <c r="A59" s="11" t="s">
        <v>44</v>
      </c>
      <c r="B59" s="30" t="s">
        <v>747</v>
      </c>
      <c r="C59" s="14">
        <v>2.5</v>
      </c>
      <c r="D59" s="35">
        <v>2.0499999999999998</v>
      </c>
      <c r="E59" s="14">
        <v>1.32</v>
      </c>
      <c r="F59" s="14">
        <v>1.41</v>
      </c>
      <c r="G59" s="15"/>
    </row>
    <row r="60" spans="1:7" s="16" customFormat="1" x14ac:dyDescent="0.25">
      <c r="A60" s="11" t="s">
        <v>45</v>
      </c>
      <c r="B60" s="30" t="s">
        <v>747</v>
      </c>
      <c r="C60" s="14">
        <v>99.6</v>
      </c>
      <c r="D60" s="35">
        <v>99.11</v>
      </c>
      <c r="E60" s="14">
        <v>99.51</v>
      </c>
      <c r="F60" s="14">
        <v>99.55</v>
      </c>
      <c r="G60" s="15"/>
    </row>
    <row r="61" spans="1:7" s="16" customFormat="1" ht="25.5" x14ac:dyDescent="0.25">
      <c r="A61" s="11" t="s">
        <v>46</v>
      </c>
      <c r="B61" s="30" t="s">
        <v>747</v>
      </c>
      <c r="C61" s="14">
        <v>0.2</v>
      </c>
      <c r="D61" s="35">
        <v>0.54</v>
      </c>
      <c r="E61" s="14">
        <v>0.27</v>
      </c>
      <c r="F61" s="14">
        <v>0.25</v>
      </c>
      <c r="G61" s="15"/>
    </row>
    <row r="62" spans="1:7" s="16" customFormat="1" ht="25.5" x14ac:dyDescent="0.25">
      <c r="A62" s="11" t="s">
        <v>47</v>
      </c>
      <c r="B62" s="30" t="s">
        <v>747</v>
      </c>
      <c r="C62" s="14">
        <v>0.2</v>
      </c>
      <c r="D62" s="35">
        <v>0.35</v>
      </c>
      <c r="E62" s="14">
        <v>0.22</v>
      </c>
      <c r="F62" s="14">
        <v>0.21</v>
      </c>
      <c r="G62" s="15"/>
    </row>
    <row r="63" spans="1:7" s="16" customFormat="1" ht="25.5" x14ac:dyDescent="0.25">
      <c r="A63" s="11" t="s">
        <v>48</v>
      </c>
      <c r="B63" s="30" t="s">
        <v>755</v>
      </c>
      <c r="C63" s="64">
        <v>414</v>
      </c>
      <c r="D63" s="64">
        <v>384</v>
      </c>
      <c r="E63" s="64">
        <v>414</v>
      </c>
      <c r="F63" s="64">
        <v>491</v>
      </c>
      <c r="G63" s="15"/>
    </row>
    <row r="64" spans="1:7" s="16" customFormat="1" ht="25.5" x14ac:dyDescent="0.25">
      <c r="A64" s="11" t="s">
        <v>49</v>
      </c>
      <c r="B64" s="30" t="s">
        <v>756</v>
      </c>
      <c r="C64" s="14">
        <v>1</v>
      </c>
      <c r="D64" s="14">
        <v>1</v>
      </c>
      <c r="E64" s="14">
        <v>1</v>
      </c>
      <c r="F64" s="14">
        <v>1.4</v>
      </c>
      <c r="G64" s="15"/>
    </row>
    <row r="65" spans="1:7" s="16" customFormat="1" ht="25.5" x14ac:dyDescent="0.25">
      <c r="A65" s="11" t="s">
        <v>50</v>
      </c>
      <c r="B65" s="30" t="s">
        <v>755</v>
      </c>
      <c r="C65" s="64">
        <v>72</v>
      </c>
      <c r="D65" s="64">
        <v>68</v>
      </c>
      <c r="E65" s="64">
        <v>72</v>
      </c>
      <c r="F65" s="64">
        <v>83</v>
      </c>
      <c r="G65" s="15"/>
    </row>
    <row r="66" spans="1:7" s="16" customFormat="1" ht="25.5" x14ac:dyDescent="0.25">
      <c r="A66" s="11" t="s">
        <v>51</v>
      </c>
      <c r="B66" s="30" t="s">
        <v>757</v>
      </c>
      <c r="C66" s="14">
        <v>0.8</v>
      </c>
      <c r="D66" s="14">
        <v>0.7</v>
      </c>
      <c r="E66" s="14">
        <v>0.8</v>
      </c>
      <c r="F66" s="14">
        <v>0.9</v>
      </c>
      <c r="G66" s="15"/>
    </row>
    <row r="67" spans="1:7" s="16" customFormat="1" ht="25.5" x14ac:dyDescent="0.25">
      <c r="A67" s="11" t="s">
        <v>52</v>
      </c>
      <c r="B67" s="30" t="s">
        <v>756</v>
      </c>
      <c r="C67" s="14">
        <v>1.4</v>
      </c>
      <c r="D67" s="14">
        <v>1.4</v>
      </c>
      <c r="E67" s="14">
        <v>1.4</v>
      </c>
      <c r="F67" s="14">
        <v>1.6</v>
      </c>
      <c r="G67" s="15"/>
    </row>
    <row r="68" spans="1:7" s="16" customFormat="1" ht="27.75" x14ac:dyDescent="0.25">
      <c r="A68" s="11" t="s">
        <v>53</v>
      </c>
      <c r="B68" s="30" t="s">
        <v>758</v>
      </c>
      <c r="C68" s="14">
        <v>18</v>
      </c>
      <c r="D68" s="14">
        <v>16.399999999999999</v>
      </c>
      <c r="E68" s="14">
        <v>10.1</v>
      </c>
      <c r="F68" s="14">
        <v>18.3</v>
      </c>
      <c r="G68" s="15"/>
    </row>
    <row r="69" spans="1:7" s="16" customFormat="1" ht="27.75" x14ac:dyDescent="0.25">
      <c r="A69" s="11" t="s">
        <v>54</v>
      </c>
      <c r="B69" s="30" t="s">
        <v>758</v>
      </c>
      <c r="C69" s="14">
        <v>4.5999999999999996</v>
      </c>
      <c r="D69" s="14">
        <v>4.5999999999999996</v>
      </c>
      <c r="E69" s="14">
        <v>4.5999999999999996</v>
      </c>
      <c r="F69" s="14">
        <v>6.8</v>
      </c>
      <c r="G69" s="15"/>
    </row>
    <row r="70" spans="1:7" s="16" customFormat="1" ht="27.75" x14ac:dyDescent="0.25">
      <c r="A70" s="11" t="s">
        <v>55</v>
      </c>
      <c r="B70" s="30" t="s">
        <v>758</v>
      </c>
      <c r="C70" s="14">
        <v>9</v>
      </c>
      <c r="D70" s="14">
        <v>9.3000000000000007</v>
      </c>
      <c r="E70" s="14">
        <v>8.4</v>
      </c>
      <c r="F70" s="14">
        <v>13.2</v>
      </c>
      <c r="G70" s="15"/>
    </row>
    <row r="71" spans="1:7" s="16" customFormat="1" ht="25.5" x14ac:dyDescent="0.25">
      <c r="A71" s="11" t="s">
        <v>56</v>
      </c>
      <c r="B71" s="30" t="s">
        <v>747</v>
      </c>
      <c r="C71" s="64">
        <v>100</v>
      </c>
      <c r="D71" s="64">
        <v>100</v>
      </c>
      <c r="E71" s="64">
        <v>100</v>
      </c>
      <c r="F71" s="64">
        <v>100</v>
      </c>
      <c r="G71" s="15"/>
    </row>
    <row r="72" spans="1:7" s="16" customFormat="1" ht="25.5" x14ac:dyDescent="0.25">
      <c r="A72" s="11" t="s">
        <v>57</v>
      </c>
      <c r="B72" s="30" t="s">
        <v>747</v>
      </c>
      <c r="C72" s="64">
        <v>33</v>
      </c>
      <c r="D72" s="64">
        <v>32</v>
      </c>
      <c r="E72" s="64">
        <v>29</v>
      </c>
      <c r="F72" s="64">
        <v>29</v>
      </c>
      <c r="G72" s="20"/>
    </row>
    <row r="73" spans="1:7" s="16" customFormat="1" ht="25.5" x14ac:dyDescent="0.25">
      <c r="A73" s="11" t="s">
        <v>58</v>
      </c>
      <c r="B73" s="30" t="s">
        <v>747</v>
      </c>
      <c r="C73" s="64">
        <v>100</v>
      </c>
      <c r="D73" s="64">
        <v>100</v>
      </c>
      <c r="E73" s="64">
        <v>100</v>
      </c>
      <c r="F73" s="64">
        <v>100</v>
      </c>
      <c r="G73" s="20"/>
    </row>
    <row r="74" spans="1:7" s="16" customFormat="1" x14ac:dyDescent="0.25">
      <c r="A74" s="22" t="s">
        <v>59</v>
      </c>
      <c r="B74" s="31" t="s">
        <v>747</v>
      </c>
      <c r="C74" s="67">
        <v>54</v>
      </c>
      <c r="D74" s="67">
        <v>55</v>
      </c>
      <c r="E74" s="67">
        <v>52</v>
      </c>
      <c r="F74" s="67">
        <v>48</v>
      </c>
      <c r="G74" s="15"/>
    </row>
    <row r="75" spans="1:7" s="16" customFormat="1" x14ac:dyDescent="0.25">
      <c r="A75" s="638" t="s">
        <v>60</v>
      </c>
      <c r="B75" s="639"/>
      <c r="C75" s="639"/>
      <c r="D75" s="639"/>
      <c r="E75" s="639"/>
      <c r="F75" s="639"/>
    </row>
    <row r="76" spans="1:7" s="16" customFormat="1" x14ac:dyDescent="0.25">
      <c r="A76" s="638" t="s">
        <v>61</v>
      </c>
      <c r="B76" s="639"/>
      <c r="C76" s="639"/>
      <c r="D76" s="639"/>
      <c r="E76" s="639"/>
      <c r="F76" s="639"/>
    </row>
    <row r="77" spans="1:7" s="16" customFormat="1" x14ac:dyDescent="0.25">
      <c r="A77" s="25"/>
      <c r="B77" s="34"/>
      <c r="C77" s="20"/>
      <c r="D77" s="20"/>
      <c r="E77" s="20"/>
      <c r="F77" s="20"/>
      <c r="G77" s="10" t="s">
        <v>849</v>
      </c>
    </row>
    <row r="78" spans="1:7" s="4" customFormat="1" x14ac:dyDescent="0.2">
      <c r="A78" s="512" t="s">
        <v>62</v>
      </c>
      <c r="B78" s="513" t="s">
        <v>744</v>
      </c>
      <c r="C78" s="513" t="s">
        <v>802</v>
      </c>
      <c r="D78" s="513" t="s">
        <v>814</v>
      </c>
      <c r="E78" s="513" t="s">
        <v>830</v>
      </c>
      <c r="F78" s="513" t="s">
        <v>844</v>
      </c>
      <c r="G78" s="514" t="s">
        <v>850</v>
      </c>
    </row>
    <row r="79" spans="1:7" s="16" customFormat="1" x14ac:dyDescent="0.25">
      <c r="A79" s="11" t="s">
        <v>63</v>
      </c>
      <c r="B79" s="30" t="s">
        <v>747</v>
      </c>
      <c r="C79" s="14">
        <v>98.2</v>
      </c>
      <c r="D79" s="35">
        <v>98.69</v>
      </c>
      <c r="E79" s="14">
        <v>98.9</v>
      </c>
      <c r="F79" s="14">
        <v>99.21</v>
      </c>
      <c r="G79" s="15"/>
    </row>
    <row r="80" spans="1:7" s="16" customFormat="1" ht="25.5" x14ac:dyDescent="0.25">
      <c r="A80" s="11" t="s">
        <v>64</v>
      </c>
      <c r="B80" s="30" t="s">
        <v>747</v>
      </c>
      <c r="C80" s="14">
        <v>1.5</v>
      </c>
      <c r="D80" s="35">
        <v>1.1499999999999999</v>
      </c>
      <c r="E80" s="14">
        <v>0.9</v>
      </c>
      <c r="F80" s="14">
        <v>0.63</v>
      </c>
      <c r="G80" s="15"/>
    </row>
    <row r="81" spans="1:7" s="16" customFormat="1" x14ac:dyDescent="0.25">
      <c r="A81" s="11" t="s">
        <v>65</v>
      </c>
      <c r="B81" s="30" t="s">
        <v>747</v>
      </c>
      <c r="C81" s="14">
        <v>0.3</v>
      </c>
      <c r="D81" s="35">
        <v>0.16</v>
      </c>
      <c r="E81" s="14">
        <v>0.2</v>
      </c>
      <c r="F81" s="14">
        <v>0.16</v>
      </c>
      <c r="G81" s="15"/>
    </row>
    <row r="82" spans="1:7" s="16" customFormat="1" x14ac:dyDescent="0.25">
      <c r="A82" s="11" t="s">
        <v>66</v>
      </c>
      <c r="B82" s="30" t="s">
        <v>747</v>
      </c>
      <c r="C82" s="14">
        <v>98.1</v>
      </c>
      <c r="D82" s="14">
        <v>98</v>
      </c>
      <c r="E82" s="14">
        <v>98.95</v>
      </c>
      <c r="F82" s="14">
        <v>99</v>
      </c>
      <c r="G82" s="15"/>
    </row>
    <row r="83" spans="1:7" s="16" customFormat="1" ht="25.5" x14ac:dyDescent="0.25">
      <c r="A83" s="11" t="s">
        <v>67</v>
      </c>
      <c r="B83" s="30" t="s">
        <v>747</v>
      </c>
      <c r="C83" s="14">
        <v>1.5</v>
      </c>
      <c r="D83" s="35">
        <v>1.55</v>
      </c>
      <c r="E83" s="14">
        <v>0.77</v>
      </c>
      <c r="F83" s="14">
        <v>0.66</v>
      </c>
      <c r="G83" s="15"/>
    </row>
    <row r="84" spans="1:7" s="16" customFormat="1" x14ac:dyDescent="0.25">
      <c r="A84" s="11" t="s">
        <v>68</v>
      </c>
      <c r="B84" s="30" t="s">
        <v>747</v>
      </c>
      <c r="C84" s="14">
        <v>0.4</v>
      </c>
      <c r="D84" s="35">
        <v>0.45</v>
      </c>
      <c r="E84" s="14">
        <v>0.28000000000000003</v>
      </c>
      <c r="F84" s="14">
        <v>0.34</v>
      </c>
      <c r="G84" s="15"/>
    </row>
    <row r="85" spans="1:7" s="16" customFormat="1" ht="25.5" x14ac:dyDescent="0.25">
      <c r="A85" s="11" t="s">
        <v>69</v>
      </c>
      <c r="B85" s="30" t="s">
        <v>755</v>
      </c>
      <c r="C85" s="64">
        <v>493</v>
      </c>
      <c r="D85" s="64">
        <v>488</v>
      </c>
      <c r="E85" s="64">
        <v>493</v>
      </c>
      <c r="F85" s="64">
        <v>603</v>
      </c>
      <c r="G85" s="15"/>
    </row>
    <row r="86" spans="1:7" s="16" customFormat="1" ht="25.5" x14ac:dyDescent="0.25">
      <c r="A86" s="11" t="s">
        <v>70</v>
      </c>
      <c r="B86" s="30" t="s">
        <v>759</v>
      </c>
      <c r="C86" s="14">
        <v>3.4</v>
      </c>
      <c r="D86" s="14">
        <v>3.4</v>
      </c>
      <c r="E86" s="14">
        <v>3.4</v>
      </c>
      <c r="F86" s="14">
        <v>4.2</v>
      </c>
      <c r="G86" s="15"/>
    </row>
    <row r="87" spans="1:7" s="16" customFormat="1" ht="25.5" x14ac:dyDescent="0.25">
      <c r="A87" s="11" t="s">
        <v>71</v>
      </c>
      <c r="B87" s="30" t="s">
        <v>760</v>
      </c>
      <c r="C87" s="64">
        <v>263</v>
      </c>
      <c r="D87" s="64">
        <v>261</v>
      </c>
      <c r="E87" s="64">
        <v>263</v>
      </c>
      <c r="F87" s="64">
        <v>321</v>
      </c>
      <c r="G87" s="15"/>
    </row>
    <row r="88" spans="1:7" s="16" customFormat="1" ht="25.5" x14ac:dyDescent="0.25">
      <c r="A88" s="11" t="s">
        <v>72</v>
      </c>
      <c r="B88" s="30" t="s">
        <v>755</v>
      </c>
      <c r="C88" s="14">
        <v>116</v>
      </c>
      <c r="D88" s="14">
        <v>98</v>
      </c>
      <c r="E88" s="14">
        <v>116</v>
      </c>
      <c r="F88" s="14">
        <v>118</v>
      </c>
      <c r="G88" s="15"/>
    </row>
    <row r="89" spans="1:7" s="16" customFormat="1" ht="25.5" x14ac:dyDescent="0.25">
      <c r="A89" s="11" t="s">
        <v>73</v>
      </c>
      <c r="B89" s="30" t="s">
        <v>757</v>
      </c>
      <c r="C89" s="35">
        <v>0.15</v>
      </c>
      <c r="D89" s="35">
        <v>0.13</v>
      </c>
      <c r="E89" s="35">
        <v>0.15</v>
      </c>
      <c r="F89" s="14">
        <v>0.15</v>
      </c>
      <c r="G89" s="15"/>
    </row>
    <row r="90" spans="1:7" s="16" customFormat="1" ht="25.5" x14ac:dyDescent="0.25">
      <c r="A90" s="11" t="s">
        <v>74</v>
      </c>
      <c r="B90" s="30" t="s">
        <v>759</v>
      </c>
      <c r="C90" s="14">
        <v>2</v>
      </c>
      <c r="D90" s="14">
        <v>1.7</v>
      </c>
      <c r="E90" s="14">
        <v>2</v>
      </c>
      <c r="F90" s="14">
        <v>2</v>
      </c>
      <c r="G90" s="15"/>
    </row>
    <row r="91" spans="1:7" s="16" customFormat="1" ht="25.5" x14ac:dyDescent="0.25">
      <c r="A91" s="11" t="s">
        <v>75</v>
      </c>
      <c r="B91" s="30" t="s">
        <v>761</v>
      </c>
      <c r="C91" s="64">
        <v>161</v>
      </c>
      <c r="D91" s="64">
        <v>136</v>
      </c>
      <c r="E91" s="64">
        <v>161</v>
      </c>
      <c r="F91" s="64">
        <v>163</v>
      </c>
      <c r="G91" s="15"/>
    </row>
    <row r="92" spans="1:7" s="16" customFormat="1" ht="27.75" x14ac:dyDescent="0.25">
      <c r="A92" s="11" t="s">
        <v>76</v>
      </c>
      <c r="B92" s="30" t="s">
        <v>762</v>
      </c>
      <c r="C92" s="14">
        <v>4</v>
      </c>
      <c r="D92" s="14">
        <v>5.4</v>
      </c>
      <c r="E92" s="14">
        <v>3.6</v>
      </c>
      <c r="F92" s="14">
        <v>5.8</v>
      </c>
      <c r="G92" s="15"/>
    </row>
    <row r="93" spans="1:7" s="16" customFormat="1" ht="27.75" x14ac:dyDescent="0.25">
      <c r="A93" s="11" t="s">
        <v>77</v>
      </c>
      <c r="B93" s="30" t="s">
        <v>762</v>
      </c>
      <c r="C93" s="14">
        <v>1.6</v>
      </c>
      <c r="D93" s="14">
        <v>1.2</v>
      </c>
      <c r="E93" s="14">
        <v>1.6</v>
      </c>
      <c r="F93" s="14">
        <v>0.8</v>
      </c>
      <c r="G93" s="15"/>
    </row>
    <row r="94" spans="1:7" s="16" customFormat="1" ht="25.5" x14ac:dyDescent="0.25">
      <c r="A94" s="11" t="s">
        <v>78</v>
      </c>
      <c r="B94" s="30" t="s">
        <v>747</v>
      </c>
      <c r="C94" s="64">
        <v>100</v>
      </c>
      <c r="D94" s="64">
        <v>100</v>
      </c>
      <c r="E94" s="64">
        <v>100</v>
      </c>
      <c r="F94" s="64">
        <v>100</v>
      </c>
      <c r="G94" s="15"/>
    </row>
    <row r="95" spans="1:7" s="16" customFormat="1" x14ac:dyDescent="0.25">
      <c r="A95" s="11" t="s">
        <v>79</v>
      </c>
      <c r="B95" s="30" t="s">
        <v>747</v>
      </c>
      <c r="C95" s="14">
        <v>60</v>
      </c>
      <c r="D95" s="14">
        <v>57</v>
      </c>
      <c r="E95" s="14">
        <v>51</v>
      </c>
      <c r="F95" s="14">
        <v>19</v>
      </c>
      <c r="G95" s="15"/>
    </row>
    <row r="96" spans="1:7" s="16" customFormat="1" ht="25.5" x14ac:dyDescent="0.25">
      <c r="A96" s="11" t="s">
        <v>80</v>
      </c>
      <c r="B96" s="30" t="s">
        <v>747</v>
      </c>
      <c r="C96" s="64">
        <v>100</v>
      </c>
      <c r="D96" s="64">
        <v>100</v>
      </c>
      <c r="E96" s="64">
        <v>100</v>
      </c>
      <c r="F96" s="64">
        <v>100</v>
      </c>
      <c r="G96" s="15"/>
    </row>
    <row r="97" spans="1:7" s="16" customFormat="1" ht="25.5" x14ac:dyDescent="0.25">
      <c r="A97" s="22" t="s">
        <v>81</v>
      </c>
      <c r="B97" s="24" t="s">
        <v>747</v>
      </c>
      <c r="C97" s="24">
        <v>36</v>
      </c>
      <c r="D97" s="24">
        <v>35</v>
      </c>
      <c r="E97" s="24">
        <v>36</v>
      </c>
      <c r="F97" s="24">
        <v>24</v>
      </c>
      <c r="G97" s="20"/>
    </row>
    <row r="98" spans="1:7" s="16" customFormat="1" x14ac:dyDescent="0.25">
      <c r="A98" s="638" t="s">
        <v>82</v>
      </c>
      <c r="B98" s="639"/>
      <c r="C98" s="639"/>
      <c r="D98" s="639"/>
      <c r="E98" s="639"/>
      <c r="F98" s="639"/>
    </row>
    <row r="99" spans="1:7" s="16" customFormat="1" x14ac:dyDescent="0.25">
      <c r="A99" s="25"/>
      <c r="B99" s="34"/>
      <c r="C99" s="20"/>
      <c r="D99" s="20"/>
      <c r="E99" s="20"/>
      <c r="F99" s="15"/>
    </row>
    <row r="100" spans="1:7" s="16" customFormat="1" x14ac:dyDescent="0.25">
      <c r="A100" s="25"/>
      <c r="B100" s="34"/>
      <c r="C100" s="20"/>
      <c r="D100" s="20"/>
      <c r="E100" s="20"/>
      <c r="F100" s="15"/>
    </row>
    <row r="101" spans="1:7" s="16" customFormat="1" ht="12.75" customHeight="1" x14ac:dyDescent="0.25">
      <c r="A101" s="25"/>
      <c r="B101" s="34"/>
      <c r="C101" s="20"/>
      <c r="D101" s="20"/>
      <c r="E101" s="20"/>
      <c r="F101" s="20"/>
      <c r="G101" s="10" t="s">
        <v>849</v>
      </c>
    </row>
    <row r="102" spans="1:7" s="4" customFormat="1" x14ac:dyDescent="0.2">
      <c r="A102" s="512" t="s">
        <v>83</v>
      </c>
      <c r="B102" s="513" t="s">
        <v>744</v>
      </c>
      <c r="C102" s="513" t="s">
        <v>802</v>
      </c>
      <c r="D102" s="513" t="s">
        <v>814</v>
      </c>
      <c r="E102" s="513" t="s">
        <v>830</v>
      </c>
      <c r="F102" s="513" t="s">
        <v>844</v>
      </c>
      <c r="G102" s="514" t="s">
        <v>850</v>
      </c>
    </row>
    <row r="103" spans="1:7" s="16" customFormat="1" x14ac:dyDescent="0.25">
      <c r="A103" s="11" t="s">
        <v>84</v>
      </c>
      <c r="B103" s="30" t="s">
        <v>747</v>
      </c>
      <c r="C103" s="35">
        <v>95.58</v>
      </c>
      <c r="D103" s="35">
        <v>95.6</v>
      </c>
      <c r="E103" s="35">
        <v>95.58</v>
      </c>
      <c r="F103" s="35" t="s">
        <v>836</v>
      </c>
      <c r="G103" s="15"/>
    </row>
    <row r="104" spans="1:7" s="16" customFormat="1" ht="25.5" x14ac:dyDescent="0.25">
      <c r="A104" s="11" t="s">
        <v>85</v>
      </c>
      <c r="B104" s="30" t="s">
        <v>747</v>
      </c>
      <c r="C104" s="35">
        <v>4.29</v>
      </c>
      <c r="D104" s="35">
        <v>4.28</v>
      </c>
      <c r="E104" s="35">
        <v>4.29</v>
      </c>
      <c r="F104" s="35" t="s">
        <v>836</v>
      </c>
      <c r="G104" s="15"/>
    </row>
    <row r="105" spans="1:7" s="16" customFormat="1" x14ac:dyDescent="0.25">
      <c r="A105" s="36" t="s">
        <v>86</v>
      </c>
      <c r="B105" s="30" t="s">
        <v>747</v>
      </c>
      <c r="C105" s="35">
        <v>0.01</v>
      </c>
      <c r="D105" s="35">
        <v>0.01</v>
      </c>
      <c r="E105" s="35">
        <v>0.01</v>
      </c>
      <c r="F105" s="35" t="s">
        <v>836</v>
      </c>
      <c r="G105" s="15"/>
    </row>
    <row r="106" spans="1:7" s="16" customFormat="1" ht="25.5" x14ac:dyDescent="0.25">
      <c r="A106" s="11" t="s">
        <v>87</v>
      </c>
      <c r="B106" s="30" t="s">
        <v>747</v>
      </c>
      <c r="C106" s="35">
        <v>0.13</v>
      </c>
      <c r="D106" s="35">
        <v>0.12</v>
      </c>
      <c r="E106" s="35">
        <v>0.13</v>
      </c>
      <c r="F106" s="35" t="s">
        <v>836</v>
      </c>
      <c r="G106" s="15"/>
    </row>
    <row r="107" spans="1:7" s="16" customFormat="1" x14ac:dyDescent="0.25">
      <c r="A107" s="36" t="s">
        <v>86</v>
      </c>
      <c r="B107" s="30" t="s">
        <v>747</v>
      </c>
      <c r="C107" s="35">
        <v>0.01</v>
      </c>
      <c r="D107" s="35">
        <v>0.01</v>
      </c>
      <c r="E107" s="35">
        <v>0.01</v>
      </c>
      <c r="F107" s="35" t="s">
        <v>836</v>
      </c>
      <c r="G107" s="15"/>
    </row>
    <row r="108" spans="1:7" s="16" customFormat="1" x14ac:dyDescent="0.25">
      <c r="A108" s="11" t="s">
        <v>88</v>
      </c>
      <c r="B108" s="30" t="s">
        <v>747</v>
      </c>
      <c r="C108" s="35">
        <v>96.54</v>
      </c>
      <c r="D108" s="35">
        <v>96.57</v>
      </c>
      <c r="E108" s="35">
        <v>96.54</v>
      </c>
      <c r="F108" s="35" t="s">
        <v>836</v>
      </c>
      <c r="G108" s="15"/>
    </row>
    <row r="109" spans="1:7" s="16" customFormat="1" ht="25.5" x14ac:dyDescent="0.25">
      <c r="A109" s="11" t="s">
        <v>89</v>
      </c>
      <c r="B109" s="30" t="s">
        <v>747</v>
      </c>
      <c r="C109" s="35">
        <v>3.27</v>
      </c>
      <c r="D109" s="35">
        <v>3.24</v>
      </c>
      <c r="E109" s="35">
        <v>3.27</v>
      </c>
      <c r="F109" s="35" t="s">
        <v>836</v>
      </c>
      <c r="G109" s="15"/>
    </row>
    <row r="110" spans="1:7" s="16" customFormat="1" x14ac:dyDescent="0.25">
      <c r="A110" s="36" t="s">
        <v>86</v>
      </c>
      <c r="B110" s="30" t="s">
        <v>747</v>
      </c>
      <c r="C110" s="35">
        <v>0.01</v>
      </c>
      <c r="D110" s="35">
        <v>0.01</v>
      </c>
      <c r="E110" s="35">
        <v>0.01</v>
      </c>
      <c r="F110" s="35" t="s">
        <v>836</v>
      </c>
      <c r="G110" s="15"/>
    </row>
    <row r="111" spans="1:7" s="16" customFormat="1" ht="25.5" x14ac:dyDescent="0.25">
      <c r="A111" s="11" t="s">
        <v>90</v>
      </c>
      <c r="B111" s="30" t="s">
        <v>747</v>
      </c>
      <c r="C111" s="35">
        <v>0.19</v>
      </c>
      <c r="D111" s="35">
        <v>0.19</v>
      </c>
      <c r="E111" s="35">
        <v>0.19</v>
      </c>
      <c r="F111" s="35" t="s">
        <v>836</v>
      </c>
      <c r="G111" s="15"/>
    </row>
    <row r="112" spans="1:7" s="16" customFormat="1" x14ac:dyDescent="0.25">
      <c r="A112" s="36" t="s">
        <v>86</v>
      </c>
      <c r="B112" s="30" t="s">
        <v>747</v>
      </c>
      <c r="C112" s="35">
        <v>0.01</v>
      </c>
      <c r="D112" s="35">
        <v>0.01</v>
      </c>
      <c r="E112" s="35">
        <v>0.01</v>
      </c>
      <c r="F112" s="35" t="s">
        <v>836</v>
      </c>
      <c r="G112" s="15"/>
    </row>
    <row r="113" spans="1:7" s="16" customFormat="1" x14ac:dyDescent="0.25">
      <c r="A113" s="11" t="s">
        <v>91</v>
      </c>
      <c r="B113" s="30" t="s">
        <v>755</v>
      </c>
      <c r="C113" s="64">
        <v>962</v>
      </c>
      <c r="D113" s="64">
        <v>912</v>
      </c>
      <c r="E113" s="37">
        <v>962</v>
      </c>
      <c r="F113" s="64">
        <v>993</v>
      </c>
      <c r="G113" s="15"/>
    </row>
    <row r="114" spans="1:7" s="16" customFormat="1" x14ac:dyDescent="0.25">
      <c r="A114" s="11" t="s">
        <v>92</v>
      </c>
      <c r="B114" s="30" t="s">
        <v>763</v>
      </c>
      <c r="C114" s="35">
        <v>0.43</v>
      </c>
      <c r="D114" s="35">
        <v>0.41</v>
      </c>
      <c r="E114" s="35">
        <v>0.43</v>
      </c>
      <c r="F114" s="35">
        <v>0.44</v>
      </c>
      <c r="G114" s="15"/>
    </row>
    <row r="115" spans="1:7" s="16" customFormat="1" x14ac:dyDescent="0.25">
      <c r="A115" s="11" t="s">
        <v>93</v>
      </c>
      <c r="B115" s="30" t="s">
        <v>763</v>
      </c>
      <c r="C115" s="35">
        <v>9.52</v>
      </c>
      <c r="D115" s="35">
        <v>9.0299999999999994</v>
      </c>
      <c r="E115" s="35">
        <v>9.52</v>
      </c>
      <c r="F115" s="35">
        <v>9.3800000000000008</v>
      </c>
      <c r="G115" s="15"/>
    </row>
    <row r="116" spans="1:7" s="16" customFormat="1" ht="27.75" x14ac:dyDescent="0.25">
      <c r="A116" s="11" t="s">
        <v>94</v>
      </c>
      <c r="B116" s="30" t="s">
        <v>747</v>
      </c>
      <c r="C116" s="64">
        <v>100</v>
      </c>
      <c r="D116" s="64">
        <v>100</v>
      </c>
      <c r="E116" s="35" t="s">
        <v>745</v>
      </c>
      <c r="F116" s="35" t="s">
        <v>745</v>
      </c>
      <c r="G116" s="15"/>
    </row>
    <row r="117" spans="1:7" s="16" customFormat="1" ht="27" customHeight="1" x14ac:dyDescent="0.25">
      <c r="A117" s="11" t="s">
        <v>95</v>
      </c>
      <c r="B117" s="30"/>
      <c r="C117" s="35" t="s">
        <v>819</v>
      </c>
      <c r="D117" s="35" t="s">
        <v>831</v>
      </c>
      <c r="E117" s="12" t="s">
        <v>819</v>
      </c>
      <c r="F117" s="35" t="s">
        <v>851</v>
      </c>
      <c r="G117" s="15"/>
    </row>
    <row r="118" spans="1:7" s="16" customFormat="1" ht="25.5" x14ac:dyDescent="0.25">
      <c r="A118" s="11" t="s">
        <v>96</v>
      </c>
      <c r="B118" s="30" t="s">
        <v>747</v>
      </c>
      <c r="C118" s="64">
        <v>100</v>
      </c>
      <c r="D118" s="64">
        <v>100</v>
      </c>
      <c r="E118" s="429">
        <v>100</v>
      </c>
      <c r="F118" s="64">
        <v>100</v>
      </c>
      <c r="G118" s="15"/>
    </row>
    <row r="119" spans="1:7" s="16" customFormat="1" ht="25.5" x14ac:dyDescent="0.25">
      <c r="A119" s="22" t="s">
        <v>97</v>
      </c>
      <c r="B119" s="31" t="s">
        <v>747</v>
      </c>
      <c r="C119" s="67">
        <v>100</v>
      </c>
      <c r="D119" s="67">
        <v>100</v>
      </c>
      <c r="E119" s="67">
        <v>100</v>
      </c>
      <c r="F119" s="67">
        <v>100</v>
      </c>
      <c r="G119" s="15"/>
    </row>
    <row r="120" spans="1:7" s="16" customFormat="1" x14ac:dyDescent="0.25">
      <c r="A120" s="638" t="s">
        <v>98</v>
      </c>
      <c r="B120" s="639"/>
      <c r="C120" s="639"/>
      <c r="D120" s="639"/>
      <c r="E120" s="639"/>
      <c r="F120" s="639"/>
    </row>
    <row r="121" spans="1:7" s="16" customFormat="1" x14ac:dyDescent="0.25">
      <c r="A121" s="638" t="s">
        <v>99</v>
      </c>
      <c r="B121" s="639"/>
      <c r="C121" s="639"/>
      <c r="D121" s="639"/>
      <c r="E121" s="639"/>
      <c r="F121" s="386"/>
    </row>
    <row r="122" spans="1:7" s="16" customFormat="1" x14ac:dyDescent="0.25">
      <c r="A122" s="638"/>
      <c r="B122" s="639"/>
      <c r="C122" s="639"/>
      <c r="D122" s="639"/>
      <c r="E122" s="639"/>
      <c r="F122" s="15"/>
    </row>
    <row r="123" spans="1:7" s="16" customFormat="1" x14ac:dyDescent="0.25">
      <c r="A123" s="25"/>
      <c r="B123" s="34"/>
      <c r="C123" s="20"/>
      <c r="D123" s="20"/>
      <c r="E123" s="20"/>
      <c r="F123" s="20"/>
      <c r="G123" s="10" t="s">
        <v>849</v>
      </c>
    </row>
    <row r="124" spans="1:7" s="4" customFormat="1" x14ac:dyDescent="0.2">
      <c r="A124" s="512" t="s">
        <v>100</v>
      </c>
      <c r="B124" s="516" t="s">
        <v>744</v>
      </c>
      <c r="C124" s="513" t="s">
        <v>802</v>
      </c>
      <c r="D124" s="513" t="s">
        <v>814</v>
      </c>
      <c r="E124" s="513" t="s">
        <v>830</v>
      </c>
      <c r="F124" s="513" t="s">
        <v>844</v>
      </c>
      <c r="G124" s="514" t="s">
        <v>850</v>
      </c>
    </row>
    <row r="125" spans="1:7" s="16" customFormat="1" ht="25.5" x14ac:dyDescent="0.25">
      <c r="A125" s="11" t="s">
        <v>101</v>
      </c>
      <c r="B125" s="30" t="s">
        <v>747</v>
      </c>
      <c r="C125" s="35">
        <v>90</v>
      </c>
      <c r="D125" s="35">
        <v>94</v>
      </c>
      <c r="E125" s="35">
        <v>90</v>
      </c>
      <c r="F125" s="35">
        <v>87.87</v>
      </c>
      <c r="G125" s="15"/>
    </row>
    <row r="126" spans="1:7" s="16" customFormat="1" ht="25.5" x14ac:dyDescent="0.25">
      <c r="A126" s="11" t="s">
        <v>102</v>
      </c>
      <c r="B126" s="30" t="s">
        <v>747</v>
      </c>
      <c r="C126" s="35">
        <v>87</v>
      </c>
      <c r="D126" s="35">
        <v>93</v>
      </c>
      <c r="E126" s="35">
        <v>87</v>
      </c>
      <c r="F126" s="35">
        <v>82.32</v>
      </c>
      <c r="G126" s="15"/>
    </row>
    <row r="127" spans="1:7" s="16" customFormat="1" ht="27" customHeight="1" x14ac:dyDescent="0.25">
      <c r="A127" s="11" t="s">
        <v>103</v>
      </c>
      <c r="B127" s="30" t="s">
        <v>747</v>
      </c>
      <c r="C127" s="35">
        <v>91</v>
      </c>
      <c r="D127" s="35">
        <v>97</v>
      </c>
      <c r="E127" s="35">
        <v>91</v>
      </c>
      <c r="F127" s="35">
        <v>83.59</v>
      </c>
      <c r="G127" s="15"/>
    </row>
    <row r="128" spans="1:7" s="16" customFormat="1" ht="25.5" x14ac:dyDescent="0.25">
      <c r="A128" s="11" t="s">
        <v>104</v>
      </c>
      <c r="B128" s="30" t="s">
        <v>747</v>
      </c>
      <c r="C128" s="35">
        <v>46</v>
      </c>
      <c r="D128" s="35">
        <v>97</v>
      </c>
      <c r="E128" s="35">
        <v>88.4</v>
      </c>
      <c r="F128" s="35">
        <v>83.03</v>
      </c>
      <c r="G128" s="15"/>
    </row>
    <row r="129" spans="1:7" s="16" customFormat="1" x14ac:dyDescent="0.25">
      <c r="A129" s="11" t="s">
        <v>105</v>
      </c>
      <c r="B129" s="30" t="s">
        <v>764</v>
      </c>
      <c r="C129" s="35">
        <v>73.62</v>
      </c>
      <c r="D129" s="35">
        <v>73.62</v>
      </c>
      <c r="E129" s="35">
        <v>73.62</v>
      </c>
      <c r="F129" s="35">
        <v>73.260000000000005</v>
      </c>
      <c r="G129" s="15"/>
    </row>
    <row r="130" spans="1:7" s="16" customFormat="1" ht="25.5" x14ac:dyDescent="0.25">
      <c r="A130" s="11" t="s">
        <v>106</v>
      </c>
      <c r="B130" s="30" t="s">
        <v>764</v>
      </c>
      <c r="C130" s="35">
        <v>91.74</v>
      </c>
      <c r="D130" s="35">
        <v>91.74</v>
      </c>
      <c r="E130" s="35">
        <v>91.74</v>
      </c>
      <c r="F130" s="35">
        <v>91.21</v>
      </c>
      <c r="G130" s="15"/>
    </row>
    <row r="131" spans="1:7" s="16" customFormat="1" x14ac:dyDescent="0.25">
      <c r="A131" s="11" t="s">
        <v>107</v>
      </c>
      <c r="B131" s="30" t="s">
        <v>765</v>
      </c>
      <c r="C131" s="35">
        <v>63.38</v>
      </c>
      <c r="D131" s="35">
        <v>30</v>
      </c>
      <c r="E131" s="35">
        <v>63.38</v>
      </c>
      <c r="F131" s="35">
        <v>63.38</v>
      </c>
      <c r="G131" s="15"/>
    </row>
    <row r="132" spans="1:7" s="16" customFormat="1" ht="25.5" x14ac:dyDescent="0.25">
      <c r="A132" s="11" t="s">
        <v>108</v>
      </c>
      <c r="B132" s="30" t="s">
        <v>766</v>
      </c>
      <c r="C132" s="35">
        <v>100</v>
      </c>
      <c r="D132" s="35">
        <v>100</v>
      </c>
      <c r="E132" s="35">
        <v>100</v>
      </c>
      <c r="F132" s="35">
        <v>80.22</v>
      </c>
      <c r="G132" s="15"/>
    </row>
    <row r="133" spans="1:7" s="16" customFormat="1" ht="25.5" x14ac:dyDescent="0.25">
      <c r="A133" s="11" t="s">
        <v>109</v>
      </c>
      <c r="B133" s="30" t="s">
        <v>757</v>
      </c>
      <c r="C133" s="35">
        <v>0.47</v>
      </c>
      <c r="D133" s="35">
        <v>0.35</v>
      </c>
      <c r="E133" s="35">
        <v>0.17</v>
      </c>
      <c r="F133" s="35">
        <v>0.35</v>
      </c>
      <c r="G133" s="15"/>
    </row>
    <row r="134" spans="1:7" s="16" customFormat="1" ht="25.5" x14ac:dyDescent="0.25">
      <c r="A134" s="11" t="s">
        <v>110</v>
      </c>
      <c r="B134" s="30" t="s">
        <v>767</v>
      </c>
      <c r="C134" s="35" t="s">
        <v>820</v>
      </c>
      <c r="D134" s="35" t="s">
        <v>832</v>
      </c>
      <c r="E134" s="35" t="s">
        <v>820</v>
      </c>
      <c r="F134" s="430" t="s">
        <v>852</v>
      </c>
      <c r="G134" s="15"/>
    </row>
    <row r="135" spans="1:7" s="16" customFormat="1" ht="25.5" x14ac:dyDescent="0.25">
      <c r="A135" s="11" t="s">
        <v>110</v>
      </c>
      <c r="B135" s="30" t="s">
        <v>768</v>
      </c>
      <c r="C135" s="35" t="s">
        <v>821</v>
      </c>
      <c r="D135" s="35" t="s">
        <v>833</v>
      </c>
      <c r="E135" s="35" t="s">
        <v>821</v>
      </c>
      <c r="F135" s="12" t="s">
        <v>853</v>
      </c>
      <c r="G135" s="15"/>
    </row>
    <row r="136" spans="1:7" s="16" customFormat="1" ht="25.5" x14ac:dyDescent="0.25">
      <c r="A136" s="11" t="s">
        <v>111</v>
      </c>
      <c r="B136" s="30" t="s">
        <v>767</v>
      </c>
      <c r="C136" s="35" t="s">
        <v>822</v>
      </c>
      <c r="D136" s="35" t="s">
        <v>834</v>
      </c>
      <c r="E136" s="35" t="s">
        <v>822</v>
      </c>
      <c r="F136" s="12" t="s">
        <v>854</v>
      </c>
      <c r="G136" s="15"/>
    </row>
    <row r="137" spans="1:7" s="16" customFormat="1" ht="25.5" x14ac:dyDescent="0.25">
      <c r="A137" s="22" t="s">
        <v>111</v>
      </c>
      <c r="B137" s="31" t="s">
        <v>768</v>
      </c>
      <c r="C137" s="23" t="s">
        <v>823</v>
      </c>
      <c r="D137" s="23" t="s">
        <v>835</v>
      </c>
      <c r="E137" s="23" t="s">
        <v>823</v>
      </c>
      <c r="F137" s="23" t="s">
        <v>855</v>
      </c>
      <c r="G137" s="15"/>
    </row>
    <row r="138" spans="1:7" s="16" customFormat="1" x14ac:dyDescent="0.25">
      <c r="A138" s="630"/>
      <c r="B138" s="630"/>
      <c r="C138" s="630"/>
      <c r="D138" s="630"/>
      <c r="E138" s="630"/>
      <c r="F138" s="630"/>
    </row>
    <row r="139" spans="1:7" s="16" customFormat="1" ht="15" x14ac:dyDescent="0.25">
      <c r="A139" s="374"/>
      <c r="B139" s="374"/>
      <c r="C139" s="374"/>
      <c r="D139" s="374"/>
      <c r="E139" s="374"/>
      <c r="F139" s="374"/>
    </row>
    <row r="140" spans="1:7" s="16" customFormat="1" ht="15" x14ac:dyDescent="0.25">
      <c r="A140" s="374"/>
      <c r="B140" s="374"/>
      <c r="C140" s="374"/>
      <c r="D140" s="374"/>
      <c r="E140" s="374"/>
      <c r="F140" s="374"/>
    </row>
    <row r="141" spans="1:7" s="4" customFormat="1" ht="10.5" customHeight="1" x14ac:dyDescent="0.2">
      <c r="A141" s="43"/>
      <c r="B141" s="5"/>
      <c r="C141" s="6"/>
      <c r="D141" s="6"/>
      <c r="E141" s="6"/>
      <c r="F141" s="8"/>
    </row>
    <row r="142" spans="1:7" s="16" customFormat="1" ht="18.75" customHeight="1" x14ac:dyDescent="0.25">
      <c r="A142" s="9" t="s">
        <v>112</v>
      </c>
      <c r="B142" s="28"/>
      <c r="C142" s="28"/>
      <c r="D142" s="29"/>
      <c r="E142" s="44"/>
      <c r="F142" s="10" t="s">
        <v>849</v>
      </c>
    </row>
    <row r="143" spans="1:7" s="4" customFormat="1" ht="24.75" customHeight="1" x14ac:dyDescent="0.2">
      <c r="A143" s="512" t="s">
        <v>113</v>
      </c>
      <c r="B143" s="513" t="s">
        <v>744</v>
      </c>
      <c r="C143" s="513">
        <v>2022</v>
      </c>
      <c r="D143" s="513">
        <v>2021</v>
      </c>
      <c r="E143" s="513">
        <v>2020</v>
      </c>
      <c r="F143" s="514" t="s">
        <v>850</v>
      </c>
    </row>
    <row r="144" spans="1:7" s="16" customFormat="1" ht="25.5" x14ac:dyDescent="0.25">
      <c r="A144" s="11" t="s">
        <v>114</v>
      </c>
      <c r="B144" s="12" t="s">
        <v>769</v>
      </c>
      <c r="C144" s="12">
        <v>98.1</v>
      </c>
      <c r="D144" s="14">
        <v>97.9</v>
      </c>
      <c r="E144" s="14">
        <v>97.6</v>
      </c>
      <c r="F144" s="13"/>
    </row>
    <row r="145" spans="1:6" s="16" customFormat="1" x14ac:dyDescent="0.25">
      <c r="A145" s="11" t="s">
        <v>115</v>
      </c>
      <c r="B145" s="12" t="s">
        <v>769</v>
      </c>
      <c r="C145" s="12">
        <v>98.7</v>
      </c>
      <c r="D145" s="14">
        <v>98.2</v>
      </c>
      <c r="E145" s="14">
        <v>96.8</v>
      </c>
      <c r="F145" s="13"/>
    </row>
    <row r="146" spans="1:6" s="16" customFormat="1" x14ac:dyDescent="0.25">
      <c r="A146" s="11" t="s">
        <v>116</v>
      </c>
      <c r="B146" s="12" t="s">
        <v>769</v>
      </c>
      <c r="C146" s="12">
        <v>98.3</v>
      </c>
      <c r="D146" s="14">
        <v>98.4</v>
      </c>
      <c r="E146" s="14">
        <v>97.9</v>
      </c>
      <c r="F146" s="13"/>
    </row>
    <row r="147" spans="1:6" s="16" customFormat="1" x14ac:dyDescent="0.25">
      <c r="A147" s="11" t="s">
        <v>117</v>
      </c>
      <c r="B147" s="12" t="s">
        <v>769</v>
      </c>
      <c r="C147" s="12">
        <v>98.3</v>
      </c>
      <c r="D147" s="14">
        <v>98.5</v>
      </c>
      <c r="E147" s="14">
        <v>97.6</v>
      </c>
      <c r="F147" s="13"/>
    </row>
    <row r="148" spans="1:6" s="16" customFormat="1" x14ac:dyDescent="0.25">
      <c r="A148" s="11" t="s">
        <v>118</v>
      </c>
      <c r="B148" s="12" t="s">
        <v>769</v>
      </c>
      <c r="C148" s="12">
        <v>99.2</v>
      </c>
      <c r="D148" s="14">
        <v>99.5</v>
      </c>
      <c r="E148" s="14">
        <v>99.3</v>
      </c>
      <c r="F148" s="13"/>
    </row>
    <row r="149" spans="1:6" s="16" customFormat="1" x14ac:dyDescent="0.25">
      <c r="A149" s="11" t="s">
        <v>119</v>
      </c>
      <c r="B149" s="12" t="s">
        <v>769</v>
      </c>
      <c r="C149" s="12">
        <v>95.5</v>
      </c>
      <c r="D149" s="14">
        <v>95.4</v>
      </c>
      <c r="E149" s="14">
        <v>93.8</v>
      </c>
      <c r="F149" s="13"/>
    </row>
    <row r="150" spans="1:6" s="16" customFormat="1" x14ac:dyDescent="0.25">
      <c r="A150" s="11" t="s">
        <v>120</v>
      </c>
      <c r="B150" s="12" t="s">
        <v>769</v>
      </c>
      <c r="C150" s="12">
        <v>98.6</v>
      </c>
      <c r="D150" s="14">
        <v>98.8</v>
      </c>
      <c r="E150" s="14">
        <v>98.5</v>
      </c>
      <c r="F150" s="13"/>
    </row>
    <row r="151" spans="1:6" s="16" customFormat="1" ht="25.5" x14ac:dyDescent="0.25">
      <c r="A151" s="11" t="s">
        <v>121</v>
      </c>
      <c r="B151" s="12" t="s">
        <v>769</v>
      </c>
      <c r="C151" s="12">
        <v>96.3</v>
      </c>
      <c r="D151" s="14">
        <v>96.3</v>
      </c>
      <c r="E151" s="14">
        <v>95.8</v>
      </c>
      <c r="F151" s="13"/>
    </row>
    <row r="152" spans="1:6" s="16" customFormat="1" ht="38.25" x14ac:dyDescent="0.25">
      <c r="A152" s="22" t="s">
        <v>122</v>
      </c>
      <c r="B152" s="23" t="s">
        <v>769</v>
      </c>
      <c r="C152" s="23">
        <v>99.5</v>
      </c>
      <c r="D152" s="24">
        <v>99.6</v>
      </c>
      <c r="E152" s="24">
        <v>99</v>
      </c>
      <c r="F152" s="13"/>
    </row>
    <row r="153" spans="1:6" s="16" customFormat="1" ht="15" x14ac:dyDescent="0.25">
      <c r="A153" s="637"/>
      <c r="B153" s="637"/>
      <c r="C153" s="637"/>
      <c r="D153" s="637"/>
      <c r="E153" s="637"/>
      <c r="F153" s="637"/>
    </row>
    <row r="154" spans="1:6" s="16" customFormat="1" x14ac:dyDescent="0.25">
      <c r="A154" s="25"/>
      <c r="B154" s="34"/>
      <c r="C154" s="20"/>
      <c r="D154" s="45"/>
      <c r="E154" s="27"/>
      <c r="F154" s="13"/>
    </row>
    <row r="155" spans="1:6" s="16" customFormat="1" x14ac:dyDescent="0.25">
      <c r="A155" s="25"/>
      <c r="B155" s="34"/>
      <c r="C155" s="20"/>
      <c r="D155" s="45"/>
      <c r="E155" s="27"/>
      <c r="F155" s="13"/>
    </row>
    <row r="156" spans="1:6" s="4" customFormat="1" x14ac:dyDescent="0.2">
      <c r="A156" s="9"/>
      <c r="B156" s="28"/>
      <c r="C156" s="28"/>
      <c r="D156" s="29"/>
      <c r="E156" s="44"/>
      <c r="F156" s="10" t="s">
        <v>849</v>
      </c>
    </row>
    <row r="157" spans="1:6" s="16" customFormat="1" x14ac:dyDescent="0.2">
      <c r="A157" s="512" t="s">
        <v>123</v>
      </c>
      <c r="B157" s="513" t="s">
        <v>744</v>
      </c>
      <c r="C157" s="513">
        <v>2022</v>
      </c>
      <c r="D157" s="513">
        <v>2021</v>
      </c>
      <c r="E157" s="513">
        <v>2020</v>
      </c>
      <c r="F157" s="514" t="s">
        <v>850</v>
      </c>
    </row>
    <row r="158" spans="1:6" s="16" customFormat="1" x14ac:dyDescent="0.25">
      <c r="A158" s="11" t="s">
        <v>124</v>
      </c>
      <c r="B158" s="30" t="s">
        <v>770</v>
      </c>
      <c r="C158" s="431">
        <v>97.4</v>
      </c>
      <c r="D158" s="14">
        <v>96.8</v>
      </c>
      <c r="E158" s="14">
        <v>95.4</v>
      </c>
      <c r="F158" s="15"/>
    </row>
    <row r="159" spans="1:6" s="16" customFormat="1" x14ac:dyDescent="0.25">
      <c r="A159" s="11" t="s">
        <v>125</v>
      </c>
      <c r="B159" s="30" t="s">
        <v>770</v>
      </c>
      <c r="C159" s="431">
        <v>96.4</v>
      </c>
      <c r="D159" s="14">
        <v>94.9</v>
      </c>
      <c r="E159" s="14">
        <v>93</v>
      </c>
      <c r="F159" s="15"/>
    </row>
    <row r="160" spans="1:6" s="16" customFormat="1" x14ac:dyDescent="0.25">
      <c r="A160" s="11" t="s">
        <v>126</v>
      </c>
      <c r="B160" s="30" t="s">
        <v>770</v>
      </c>
      <c r="C160" s="431">
        <v>92.5</v>
      </c>
      <c r="D160" s="14">
        <v>91.4</v>
      </c>
      <c r="E160" s="14">
        <v>87.3</v>
      </c>
      <c r="F160" s="15"/>
    </row>
    <row r="161" spans="1:6" s="16" customFormat="1" x14ac:dyDescent="0.25">
      <c r="A161" s="11" t="s">
        <v>127</v>
      </c>
      <c r="B161" s="30" t="s">
        <v>770</v>
      </c>
      <c r="C161" s="431">
        <v>97.8</v>
      </c>
      <c r="D161" s="14">
        <v>96.7</v>
      </c>
      <c r="E161" s="14">
        <v>94.3</v>
      </c>
      <c r="F161" s="15"/>
    </row>
    <row r="162" spans="1:6" s="16" customFormat="1" x14ac:dyDescent="0.25">
      <c r="A162" s="11" t="s">
        <v>128</v>
      </c>
      <c r="B162" s="30" t="s">
        <v>770</v>
      </c>
      <c r="C162" s="431">
        <v>98.9</v>
      </c>
      <c r="D162" s="14">
        <v>98.4</v>
      </c>
      <c r="E162" s="14">
        <v>98.1</v>
      </c>
      <c r="F162" s="15"/>
    </row>
    <row r="163" spans="1:6" s="16" customFormat="1" x14ac:dyDescent="0.25">
      <c r="A163" s="22" t="s">
        <v>129</v>
      </c>
      <c r="B163" s="31" t="s">
        <v>770</v>
      </c>
      <c r="C163" s="24">
        <v>97.7</v>
      </c>
      <c r="D163" s="24">
        <v>97.1</v>
      </c>
      <c r="E163" s="24">
        <v>95.3</v>
      </c>
      <c r="F163" s="15"/>
    </row>
    <row r="164" spans="1:6" s="16" customFormat="1" x14ac:dyDescent="0.25">
      <c r="A164" s="25"/>
      <c r="B164" s="34"/>
      <c r="C164" s="20"/>
      <c r="D164" s="20"/>
      <c r="E164" s="20"/>
      <c r="F164" s="15"/>
    </row>
    <row r="165" spans="1:6" s="16" customFormat="1" x14ac:dyDescent="0.25">
      <c r="A165" s="25"/>
      <c r="B165" s="34"/>
      <c r="C165" s="20"/>
      <c r="D165" s="20"/>
      <c r="E165" s="20"/>
      <c r="F165" s="15"/>
    </row>
    <row r="166" spans="1:6" s="4" customFormat="1" x14ac:dyDescent="0.2">
      <c r="A166" s="25"/>
      <c r="B166" s="34"/>
      <c r="C166" s="34"/>
      <c r="D166" s="20"/>
      <c r="E166" s="20"/>
      <c r="F166" s="10" t="s">
        <v>849</v>
      </c>
    </row>
    <row r="167" spans="1:6" s="16" customFormat="1" ht="15" x14ac:dyDescent="0.2">
      <c r="A167" s="512" t="s">
        <v>130</v>
      </c>
      <c r="B167" s="513" t="s">
        <v>744</v>
      </c>
      <c r="C167" s="513">
        <v>2022</v>
      </c>
      <c r="D167" s="513">
        <v>2021</v>
      </c>
      <c r="E167" s="513">
        <v>2020</v>
      </c>
      <c r="F167" s="514" t="s">
        <v>850</v>
      </c>
    </row>
    <row r="168" spans="1:6" s="16" customFormat="1" x14ac:dyDescent="0.25">
      <c r="A168" s="11" t="s">
        <v>124</v>
      </c>
      <c r="B168" s="30" t="s">
        <v>770</v>
      </c>
      <c r="C168" s="14">
        <v>92.5</v>
      </c>
      <c r="D168" s="14">
        <v>90.7</v>
      </c>
      <c r="E168" s="14">
        <v>89.5</v>
      </c>
      <c r="F168" s="15"/>
    </row>
    <row r="169" spans="1:6" s="16" customFormat="1" x14ac:dyDescent="0.25">
      <c r="A169" s="11" t="s">
        <v>125</v>
      </c>
      <c r="B169" s="30" t="s">
        <v>770</v>
      </c>
      <c r="C169" s="14">
        <v>82.2</v>
      </c>
      <c r="D169" s="14">
        <v>81.099999999999994</v>
      </c>
      <c r="E169" s="14">
        <v>79.2</v>
      </c>
      <c r="F169" s="15"/>
    </row>
    <row r="170" spans="1:6" s="16" customFormat="1" x14ac:dyDescent="0.25">
      <c r="A170" s="11" t="s">
        <v>126</v>
      </c>
      <c r="B170" s="30" t="s">
        <v>770</v>
      </c>
      <c r="C170" s="14">
        <v>83.5</v>
      </c>
      <c r="D170" s="14">
        <v>82</v>
      </c>
      <c r="E170" s="14">
        <v>79.900000000000006</v>
      </c>
      <c r="F170" s="15"/>
    </row>
    <row r="171" spans="1:6" s="16" customFormat="1" x14ac:dyDescent="0.25">
      <c r="A171" s="11" t="s">
        <v>127</v>
      </c>
      <c r="B171" s="30" t="s">
        <v>770</v>
      </c>
      <c r="C171" s="14">
        <v>90.7</v>
      </c>
      <c r="D171" s="14">
        <v>89.7</v>
      </c>
      <c r="E171" s="14">
        <v>87.5</v>
      </c>
      <c r="F171" s="15"/>
    </row>
    <row r="172" spans="1:6" s="16" customFormat="1" x14ac:dyDescent="0.25">
      <c r="A172" s="11" t="s">
        <v>128</v>
      </c>
      <c r="B172" s="30" t="s">
        <v>770</v>
      </c>
      <c r="C172" s="14">
        <v>98.2</v>
      </c>
      <c r="D172" s="14">
        <v>97.5</v>
      </c>
      <c r="E172" s="14">
        <v>97.1</v>
      </c>
      <c r="F172" s="15"/>
    </row>
    <row r="173" spans="1:6" s="16" customFormat="1" x14ac:dyDescent="0.25">
      <c r="A173" s="22" t="s">
        <v>129</v>
      </c>
      <c r="B173" s="31" t="s">
        <v>770</v>
      </c>
      <c r="C173" s="24">
        <v>91.8</v>
      </c>
      <c r="D173" s="24">
        <v>90.4</v>
      </c>
      <c r="E173" s="24">
        <v>89</v>
      </c>
      <c r="F173" s="15"/>
    </row>
    <row r="174" spans="1:6" s="16" customFormat="1" ht="25.5" customHeight="1" x14ac:dyDescent="0.25">
      <c r="A174" s="630" t="s">
        <v>131</v>
      </c>
      <c r="B174" s="630"/>
      <c r="C174" s="630"/>
      <c r="D174" s="630"/>
      <c r="E174" s="630"/>
      <c r="F174" s="630"/>
    </row>
    <row r="175" spans="1:6" s="16" customFormat="1" x14ac:dyDescent="0.25">
      <c r="A175" s="25"/>
      <c r="B175" s="34"/>
      <c r="C175" s="20"/>
      <c r="D175" s="20"/>
      <c r="E175" s="20"/>
      <c r="F175" s="15"/>
    </row>
    <row r="176" spans="1:6" s="16" customFormat="1" x14ac:dyDescent="0.25">
      <c r="A176" s="25"/>
      <c r="B176" s="34"/>
      <c r="C176" s="20"/>
      <c r="D176" s="20"/>
      <c r="E176" s="20"/>
      <c r="F176" s="10" t="s">
        <v>849</v>
      </c>
    </row>
    <row r="177" spans="1:6" s="16" customFormat="1" x14ac:dyDescent="0.2">
      <c r="A177" s="512" t="s">
        <v>132</v>
      </c>
      <c r="B177" s="513" t="s">
        <v>744</v>
      </c>
      <c r="C177" s="513">
        <v>2022</v>
      </c>
      <c r="D177" s="513">
        <v>2021</v>
      </c>
      <c r="E177" s="513">
        <v>2020</v>
      </c>
      <c r="F177" s="514" t="s">
        <v>850</v>
      </c>
    </row>
    <row r="178" spans="1:6" s="16" customFormat="1" x14ac:dyDescent="0.25">
      <c r="A178" s="11" t="s">
        <v>133</v>
      </c>
      <c r="B178" s="30" t="s">
        <v>770</v>
      </c>
      <c r="C178" s="14">
        <v>87.3</v>
      </c>
      <c r="D178" s="14">
        <v>87.1</v>
      </c>
      <c r="E178" s="14">
        <v>90.3</v>
      </c>
      <c r="F178" s="15"/>
    </row>
    <row r="179" spans="1:6" s="16" customFormat="1" x14ac:dyDescent="0.25">
      <c r="A179" s="11" t="s">
        <v>134</v>
      </c>
      <c r="B179" s="30" t="s">
        <v>770</v>
      </c>
      <c r="C179" s="14">
        <v>83.1</v>
      </c>
      <c r="D179" s="14">
        <v>85.2</v>
      </c>
      <c r="E179" s="14">
        <v>72.400000000000006</v>
      </c>
      <c r="F179" s="15"/>
    </row>
    <row r="180" spans="1:6" s="16" customFormat="1" x14ac:dyDescent="0.25">
      <c r="A180" s="11" t="s">
        <v>135</v>
      </c>
      <c r="B180" s="30" t="s">
        <v>770</v>
      </c>
      <c r="C180" s="14">
        <v>72.5</v>
      </c>
      <c r="D180" s="14">
        <v>73.3</v>
      </c>
      <c r="E180" s="14">
        <v>58.6</v>
      </c>
      <c r="F180" s="15"/>
    </row>
    <row r="181" spans="1:6" s="16" customFormat="1" x14ac:dyDescent="0.25">
      <c r="A181" s="11" t="s">
        <v>136</v>
      </c>
      <c r="B181" s="30" t="s">
        <v>770</v>
      </c>
      <c r="C181" s="14">
        <v>73.400000000000006</v>
      </c>
      <c r="D181" s="14">
        <v>71.3</v>
      </c>
      <c r="E181" s="14">
        <v>65.900000000000006</v>
      </c>
      <c r="F181" s="15"/>
    </row>
    <row r="182" spans="1:6" s="16" customFormat="1" x14ac:dyDescent="0.25">
      <c r="A182" s="11" t="s">
        <v>137</v>
      </c>
      <c r="B182" s="30" t="s">
        <v>770</v>
      </c>
      <c r="C182" s="14">
        <v>74.099999999999994</v>
      </c>
      <c r="D182" s="14">
        <v>74.400000000000006</v>
      </c>
      <c r="E182" s="14">
        <v>70.900000000000006</v>
      </c>
      <c r="F182" s="15"/>
    </row>
    <row r="183" spans="1:6" s="16" customFormat="1" x14ac:dyDescent="0.25">
      <c r="A183" s="11" t="s">
        <v>138</v>
      </c>
      <c r="B183" s="30" t="s">
        <v>770</v>
      </c>
      <c r="C183" s="14">
        <v>80.2</v>
      </c>
      <c r="D183" s="14">
        <v>75.5</v>
      </c>
      <c r="E183" s="14">
        <v>57.7</v>
      </c>
      <c r="F183" s="15"/>
    </row>
    <row r="184" spans="1:6" s="16" customFormat="1" x14ac:dyDescent="0.25">
      <c r="A184" s="11" t="s">
        <v>139</v>
      </c>
      <c r="B184" s="30" t="s">
        <v>770</v>
      </c>
      <c r="C184" s="14">
        <v>83</v>
      </c>
      <c r="D184" s="14">
        <v>83.8</v>
      </c>
      <c r="E184" s="14">
        <v>69.7</v>
      </c>
      <c r="F184" s="15"/>
    </row>
    <row r="185" spans="1:6" s="16" customFormat="1" x14ac:dyDescent="0.25">
      <c r="A185" s="11" t="s">
        <v>140</v>
      </c>
      <c r="B185" s="30" t="s">
        <v>770</v>
      </c>
      <c r="C185" s="14">
        <v>72.2</v>
      </c>
      <c r="D185" s="14">
        <v>75</v>
      </c>
      <c r="E185" s="14">
        <v>69.400000000000006</v>
      </c>
      <c r="F185" s="15"/>
    </row>
    <row r="186" spans="1:6" s="16" customFormat="1" x14ac:dyDescent="0.25">
      <c r="A186" s="11" t="s">
        <v>141</v>
      </c>
      <c r="B186" s="30" t="s">
        <v>770</v>
      </c>
      <c r="C186" s="14">
        <v>86.2</v>
      </c>
      <c r="D186" s="14">
        <v>86.3</v>
      </c>
      <c r="E186" s="14">
        <v>87.4</v>
      </c>
      <c r="F186" s="15"/>
    </row>
    <row r="187" spans="1:6" s="16" customFormat="1" x14ac:dyDescent="0.25">
      <c r="A187" s="11" t="s">
        <v>142</v>
      </c>
      <c r="B187" s="30" t="s">
        <v>770</v>
      </c>
      <c r="C187" s="14">
        <v>74.7</v>
      </c>
      <c r="D187" s="14">
        <v>77.8</v>
      </c>
      <c r="E187" s="14">
        <v>59.9</v>
      </c>
      <c r="F187" s="15"/>
    </row>
    <row r="188" spans="1:6" s="16" customFormat="1" x14ac:dyDescent="0.25">
      <c r="A188" s="25"/>
      <c r="B188" s="34"/>
      <c r="C188" s="20"/>
      <c r="D188" s="20"/>
      <c r="E188" s="20"/>
      <c r="F188" s="15"/>
    </row>
    <row r="189" spans="1:6" s="16" customFormat="1" x14ac:dyDescent="0.25">
      <c r="A189" s="25"/>
      <c r="B189" s="34"/>
      <c r="C189" s="34"/>
      <c r="D189" s="20"/>
      <c r="E189" s="20"/>
      <c r="F189" s="10" t="s">
        <v>849</v>
      </c>
    </row>
    <row r="190" spans="1:6" s="4" customFormat="1" ht="15" x14ac:dyDescent="0.2">
      <c r="A190" s="512" t="s">
        <v>143</v>
      </c>
      <c r="B190" s="513" t="s">
        <v>744</v>
      </c>
      <c r="C190" s="513">
        <v>2022</v>
      </c>
      <c r="D190" s="513">
        <v>2021</v>
      </c>
      <c r="E190" s="513">
        <v>2020</v>
      </c>
      <c r="F190" s="514" t="s">
        <v>850</v>
      </c>
    </row>
    <row r="191" spans="1:6" s="16" customFormat="1" x14ac:dyDescent="0.25">
      <c r="A191" s="46" t="s">
        <v>144</v>
      </c>
      <c r="B191" s="30" t="s">
        <v>770</v>
      </c>
      <c r="C191" s="431">
        <v>64.400000000000006</v>
      </c>
      <c r="D191" s="14">
        <v>66.73</v>
      </c>
      <c r="E191" s="14">
        <v>78.900000000000006</v>
      </c>
      <c r="F191" s="47"/>
    </row>
    <row r="192" spans="1:6" s="16" customFormat="1" ht="26.1" customHeight="1" x14ac:dyDescent="0.25">
      <c r="A192" s="11" t="s">
        <v>145</v>
      </c>
      <c r="B192" s="30" t="s">
        <v>770</v>
      </c>
      <c r="C192" s="431">
        <v>77.099999999999994</v>
      </c>
      <c r="D192" s="14">
        <v>76.260000000000005</v>
      </c>
      <c r="E192" s="14">
        <v>77.78</v>
      </c>
      <c r="F192" s="47"/>
    </row>
    <row r="193" spans="1:6" s="16" customFormat="1" x14ac:dyDescent="0.25">
      <c r="A193" s="11" t="s">
        <v>146</v>
      </c>
      <c r="B193" s="30" t="s">
        <v>770</v>
      </c>
      <c r="C193" s="431">
        <v>73.36</v>
      </c>
      <c r="D193" s="14">
        <v>70.459999999999994</v>
      </c>
      <c r="E193" s="14">
        <v>72.08</v>
      </c>
      <c r="F193" s="47"/>
    </row>
    <row r="194" spans="1:6" s="16" customFormat="1" x14ac:dyDescent="0.25">
      <c r="A194" s="11" t="s">
        <v>147</v>
      </c>
      <c r="B194" s="30" t="s">
        <v>770</v>
      </c>
      <c r="C194" s="431">
        <v>73.739999999999995</v>
      </c>
      <c r="D194" s="14">
        <v>75.48</v>
      </c>
      <c r="E194" s="14">
        <v>77.33</v>
      </c>
      <c r="F194" s="47"/>
    </row>
    <row r="195" spans="1:6" s="16" customFormat="1" x14ac:dyDescent="0.25">
      <c r="A195" s="11" t="s">
        <v>148</v>
      </c>
      <c r="B195" s="30" t="s">
        <v>770</v>
      </c>
      <c r="C195" s="431">
        <v>82.72</v>
      </c>
      <c r="D195" s="14">
        <v>75.13</v>
      </c>
      <c r="E195" s="14">
        <v>83.27</v>
      </c>
      <c r="F195" s="47"/>
    </row>
    <row r="196" spans="1:6" s="16" customFormat="1" x14ac:dyDescent="0.25">
      <c r="A196" s="48" t="s">
        <v>149</v>
      </c>
      <c r="B196" s="31" t="s">
        <v>770</v>
      </c>
      <c r="C196" s="432">
        <v>78</v>
      </c>
      <c r="D196" s="14">
        <v>73.260000000000005</v>
      </c>
      <c r="E196" s="24">
        <v>83.98</v>
      </c>
      <c r="F196" s="47"/>
    </row>
    <row r="197" spans="1:6" s="16" customFormat="1" ht="15" customHeight="1" x14ac:dyDescent="0.25">
      <c r="A197" s="631" t="s">
        <v>150</v>
      </c>
      <c r="B197" s="631"/>
      <c r="C197" s="631"/>
      <c r="D197" s="631"/>
      <c r="E197" s="631"/>
    </row>
    <row r="198" spans="1:6" s="16" customFormat="1" ht="15" x14ac:dyDescent="0.25">
      <c r="A198" s="41"/>
      <c r="B198" s="42"/>
      <c r="C198" s="42"/>
      <c r="D198" s="42"/>
      <c r="E198" s="42"/>
      <c r="F198" s="42"/>
    </row>
    <row r="199" spans="1:6" s="16" customFormat="1" ht="15" x14ac:dyDescent="0.25">
      <c r="A199" s="41"/>
      <c r="B199" s="42"/>
      <c r="C199" s="42"/>
      <c r="D199" s="42"/>
      <c r="E199" s="42"/>
      <c r="F199" s="42"/>
    </row>
    <row r="200" spans="1:6" s="16" customFormat="1" x14ac:dyDescent="0.25">
      <c r="A200" s="38"/>
      <c r="B200" s="39"/>
      <c r="C200" s="39"/>
      <c r="D200" s="40"/>
      <c r="E200" s="517"/>
      <c r="F200" s="10" t="s">
        <v>849</v>
      </c>
    </row>
    <row r="201" spans="1:6" s="16" customFormat="1" ht="15" x14ac:dyDescent="0.2">
      <c r="A201" s="512" t="s">
        <v>151</v>
      </c>
      <c r="B201" s="513" t="s">
        <v>744</v>
      </c>
      <c r="C201" s="513">
        <v>2022</v>
      </c>
      <c r="D201" s="513">
        <v>2021</v>
      </c>
      <c r="E201" s="513" t="s">
        <v>845</v>
      </c>
      <c r="F201" s="514" t="s">
        <v>850</v>
      </c>
    </row>
    <row r="202" spans="1:6" s="16" customFormat="1" x14ac:dyDescent="0.25">
      <c r="A202" s="11" t="s">
        <v>152</v>
      </c>
      <c r="B202" s="30" t="s">
        <v>770</v>
      </c>
      <c r="C202" s="431">
        <v>80.5</v>
      </c>
      <c r="D202" s="14">
        <v>79.400000000000006</v>
      </c>
      <c r="E202" s="14"/>
      <c r="F202" s="15"/>
    </row>
    <row r="203" spans="1:6" s="16" customFormat="1" x14ac:dyDescent="0.25">
      <c r="A203" s="11" t="s">
        <v>153</v>
      </c>
      <c r="B203" s="30" t="s">
        <v>770</v>
      </c>
      <c r="C203" s="431">
        <v>82.3</v>
      </c>
      <c r="D203" s="14">
        <v>82.5</v>
      </c>
      <c r="E203" s="14"/>
      <c r="F203" s="15"/>
    </row>
    <row r="204" spans="1:6" s="16" customFormat="1" x14ac:dyDescent="0.25">
      <c r="A204" s="11" t="s">
        <v>125</v>
      </c>
      <c r="B204" s="30" t="s">
        <v>770</v>
      </c>
      <c r="C204" s="431">
        <v>81.5</v>
      </c>
      <c r="D204" s="14">
        <v>80.5</v>
      </c>
      <c r="E204" s="14"/>
      <c r="F204" s="15"/>
    </row>
    <row r="205" spans="1:6" s="4" customFormat="1" x14ac:dyDescent="0.2">
      <c r="A205" s="22" t="s">
        <v>149</v>
      </c>
      <c r="B205" s="31" t="s">
        <v>770</v>
      </c>
      <c r="C205" s="433">
        <v>91</v>
      </c>
      <c r="D205" s="24">
        <v>90.6</v>
      </c>
      <c r="F205" s="15"/>
    </row>
    <row r="206" spans="1:6" s="16" customFormat="1" ht="36" customHeight="1" x14ac:dyDescent="0.25">
      <c r="A206" s="632" t="s">
        <v>154</v>
      </c>
      <c r="B206" s="632"/>
      <c r="C206" s="632"/>
      <c r="D206" s="632"/>
      <c r="E206" s="632"/>
      <c r="F206" s="15"/>
    </row>
    <row r="207" spans="1:6" s="16" customFormat="1" x14ac:dyDescent="0.25">
      <c r="A207" s="25"/>
      <c r="B207" s="34"/>
      <c r="C207" s="20"/>
      <c r="D207" s="20"/>
      <c r="E207" s="20"/>
      <c r="F207" s="15"/>
    </row>
    <row r="208" spans="1:6" s="16" customFormat="1" x14ac:dyDescent="0.25">
      <c r="A208" s="25"/>
      <c r="B208" s="34"/>
      <c r="C208" s="20"/>
      <c r="D208" s="20"/>
      <c r="E208" s="20"/>
      <c r="F208" s="15"/>
    </row>
    <row r="209" spans="1:6" s="16" customFormat="1" x14ac:dyDescent="0.25">
      <c r="A209" s="38"/>
      <c r="B209" s="39"/>
      <c r="C209" s="39"/>
      <c r="D209" s="40"/>
      <c r="E209" s="40"/>
      <c r="F209" s="10" t="s">
        <v>849</v>
      </c>
    </row>
    <row r="210" spans="1:6" s="16" customFormat="1" ht="15" x14ac:dyDescent="0.2">
      <c r="A210" s="512" t="s">
        <v>155</v>
      </c>
      <c r="B210" s="513" t="s">
        <v>744</v>
      </c>
      <c r="C210" s="513">
        <v>2022</v>
      </c>
      <c r="D210" s="513">
        <v>2021</v>
      </c>
      <c r="E210" s="513" t="s">
        <v>845</v>
      </c>
      <c r="F210" s="514" t="s">
        <v>850</v>
      </c>
    </row>
    <row r="211" spans="1:6" s="16" customFormat="1" x14ac:dyDescent="0.25">
      <c r="A211" s="11" t="s">
        <v>152</v>
      </c>
      <c r="B211" s="30" t="s">
        <v>770</v>
      </c>
      <c r="C211" s="431">
        <v>77</v>
      </c>
      <c r="D211" s="14">
        <v>77.400000000000006</v>
      </c>
      <c r="E211" s="14"/>
      <c r="F211" s="15"/>
    </row>
    <row r="212" spans="1:6" s="16" customFormat="1" x14ac:dyDescent="0.25">
      <c r="A212" s="11" t="s">
        <v>153</v>
      </c>
      <c r="B212" s="30" t="s">
        <v>770</v>
      </c>
      <c r="C212" s="431">
        <v>83.5</v>
      </c>
      <c r="D212" s="14">
        <v>82.8</v>
      </c>
      <c r="E212" s="14"/>
      <c r="F212" s="15"/>
    </row>
    <row r="213" spans="1:6" s="16" customFormat="1" x14ac:dyDescent="0.25">
      <c r="A213" s="11" t="s">
        <v>125</v>
      </c>
      <c r="B213" s="30" t="s">
        <v>770</v>
      </c>
      <c r="C213" s="431">
        <v>78.599999999999994</v>
      </c>
      <c r="D213" s="14">
        <v>79.3</v>
      </c>
      <c r="E213" s="14"/>
      <c r="F213" s="15"/>
    </row>
    <row r="214" spans="1:6" s="4" customFormat="1" x14ac:dyDescent="0.2">
      <c r="A214" s="22" t="s">
        <v>149</v>
      </c>
      <c r="B214" s="31" t="s">
        <v>770</v>
      </c>
      <c r="C214" s="433">
        <v>88.6</v>
      </c>
      <c r="D214" s="24">
        <v>88.7</v>
      </c>
      <c r="F214" s="15"/>
    </row>
    <row r="215" spans="1:6" s="16" customFormat="1" ht="39.75" customHeight="1" x14ac:dyDescent="0.25">
      <c r="A215" s="632" t="s">
        <v>156</v>
      </c>
      <c r="B215" s="632"/>
      <c r="C215" s="632"/>
      <c r="D215" s="632"/>
      <c r="E215" s="632"/>
      <c r="F215" s="15"/>
    </row>
    <row r="216" spans="1:6" s="4" customFormat="1" x14ac:dyDescent="0.2">
      <c r="A216" s="25"/>
      <c r="B216" s="34"/>
      <c r="C216" s="20"/>
      <c r="D216" s="45"/>
      <c r="E216" s="20"/>
      <c r="F216" s="15"/>
    </row>
    <row r="217" spans="1:6" s="16" customFormat="1" x14ac:dyDescent="0.25">
      <c r="A217" s="25"/>
      <c r="B217" s="34"/>
      <c r="C217" s="20"/>
      <c r="D217" s="45"/>
      <c r="E217" s="45"/>
      <c r="F217" s="13"/>
    </row>
    <row r="218" spans="1:6" s="16" customFormat="1" x14ac:dyDescent="0.25">
      <c r="A218" s="9" t="s">
        <v>902</v>
      </c>
      <c r="B218" s="28"/>
      <c r="C218" s="28"/>
      <c r="D218" s="29"/>
      <c r="E218" s="44"/>
      <c r="F218" s="10" t="s">
        <v>849</v>
      </c>
    </row>
    <row r="219" spans="1:6" s="16" customFormat="1" x14ac:dyDescent="0.2">
      <c r="A219" s="512" t="s">
        <v>157</v>
      </c>
      <c r="B219" s="513" t="s">
        <v>744</v>
      </c>
      <c r="C219" s="513">
        <v>2022</v>
      </c>
      <c r="D219" s="513">
        <v>2021</v>
      </c>
      <c r="E219" s="513">
        <v>2020</v>
      </c>
      <c r="F219" s="514" t="s">
        <v>850</v>
      </c>
    </row>
    <row r="220" spans="1:6" s="16" customFormat="1" x14ac:dyDescent="0.2">
      <c r="A220" s="46" t="s">
        <v>158</v>
      </c>
      <c r="B220" s="50" t="s">
        <v>747</v>
      </c>
      <c r="C220" s="440">
        <v>12.42</v>
      </c>
      <c r="D220" s="14">
        <v>17.34</v>
      </c>
      <c r="E220" s="14">
        <v>16.95</v>
      </c>
      <c r="F220" s="51"/>
    </row>
    <row r="221" spans="1:6" s="16" customFormat="1" x14ac:dyDescent="0.2">
      <c r="A221" s="46" t="s">
        <v>159</v>
      </c>
      <c r="B221" s="50" t="s">
        <v>747</v>
      </c>
      <c r="C221" s="440">
        <v>5.05</v>
      </c>
      <c r="D221" s="14">
        <v>5.23</v>
      </c>
      <c r="E221" s="14">
        <v>5.84</v>
      </c>
      <c r="F221" s="51"/>
    </row>
    <row r="222" spans="1:6" s="16" customFormat="1" x14ac:dyDescent="0.2">
      <c r="A222" s="52" t="s">
        <v>160</v>
      </c>
      <c r="B222" s="53" t="s">
        <v>747</v>
      </c>
      <c r="C222" s="441">
        <v>12.04</v>
      </c>
      <c r="D222" s="54">
        <v>8.3800000000000008</v>
      </c>
      <c r="E222" s="54">
        <v>10.130000000000001</v>
      </c>
      <c r="F222" s="51"/>
    </row>
    <row r="223" spans="1:6" s="16" customFormat="1" x14ac:dyDescent="0.2">
      <c r="A223" s="52" t="s">
        <v>161</v>
      </c>
      <c r="B223" s="53" t="s">
        <v>747</v>
      </c>
      <c r="C223" s="441">
        <v>21.34</v>
      </c>
      <c r="D223" s="54">
        <v>21.29</v>
      </c>
      <c r="E223" s="54">
        <v>22.77</v>
      </c>
      <c r="F223" s="51"/>
    </row>
    <row r="224" spans="1:6" s="16" customFormat="1" x14ac:dyDescent="0.2">
      <c r="A224" s="52" t="s">
        <v>162</v>
      </c>
      <c r="B224" s="53" t="s">
        <v>747</v>
      </c>
      <c r="C224" s="441">
        <v>12.95</v>
      </c>
      <c r="D224" s="54">
        <v>13.71</v>
      </c>
      <c r="E224" s="54">
        <v>15.82</v>
      </c>
      <c r="F224" s="51"/>
    </row>
    <row r="225" spans="1:6" s="16" customFormat="1" ht="15" x14ac:dyDescent="0.2">
      <c r="A225" s="52" t="s">
        <v>163</v>
      </c>
      <c r="B225" s="55" t="s">
        <v>747</v>
      </c>
      <c r="C225" s="442">
        <v>12.29</v>
      </c>
      <c r="D225" s="56">
        <v>13.8</v>
      </c>
      <c r="E225" s="56" t="s">
        <v>745</v>
      </c>
      <c r="F225" s="51"/>
    </row>
    <row r="226" spans="1:6" s="16" customFormat="1" x14ac:dyDescent="0.2">
      <c r="A226" s="52" t="s">
        <v>164</v>
      </c>
      <c r="B226" s="55" t="s">
        <v>747</v>
      </c>
      <c r="C226" s="442">
        <v>23.91</v>
      </c>
      <c r="D226" s="56">
        <v>20.25</v>
      </c>
      <c r="E226" s="56">
        <v>28.49</v>
      </c>
      <c r="F226" s="51"/>
    </row>
    <row r="227" spans="1:6" s="16" customFormat="1" x14ac:dyDescent="0.2">
      <c r="A227" s="46" t="s">
        <v>165</v>
      </c>
      <c r="B227" s="53" t="s">
        <v>749</v>
      </c>
      <c r="C227" s="21">
        <v>6987</v>
      </c>
      <c r="D227" s="21">
        <v>5427</v>
      </c>
      <c r="E227" s="21">
        <v>4673</v>
      </c>
      <c r="F227" s="51"/>
    </row>
    <row r="228" spans="1:6" s="16" customFormat="1" x14ac:dyDescent="0.2">
      <c r="A228" s="48" t="s">
        <v>166</v>
      </c>
      <c r="B228" s="57" t="s">
        <v>749</v>
      </c>
      <c r="C228" s="58">
        <v>6945</v>
      </c>
      <c r="D228" s="58">
        <v>4984</v>
      </c>
      <c r="E228" s="58">
        <v>4301</v>
      </c>
      <c r="F228" s="51"/>
    </row>
    <row r="229" spans="1:6" s="16" customFormat="1" ht="15" x14ac:dyDescent="0.2">
      <c r="A229" s="175" t="s">
        <v>167</v>
      </c>
      <c r="B229" s="59"/>
      <c r="C229" s="60"/>
      <c r="D229" s="60"/>
      <c r="E229" s="60"/>
      <c r="F229" s="51"/>
    </row>
    <row r="230" spans="1:6" s="16" customFormat="1" x14ac:dyDescent="0.2">
      <c r="A230" s="175"/>
      <c r="B230" s="59"/>
      <c r="C230" s="60"/>
      <c r="D230" s="60"/>
      <c r="E230" s="60"/>
      <c r="F230" s="51"/>
    </row>
    <row r="231" spans="1:6" s="16" customFormat="1" x14ac:dyDescent="0.25">
      <c r="A231" s="9"/>
      <c r="B231" s="28"/>
      <c r="C231" s="28"/>
      <c r="D231" s="29"/>
      <c r="E231" s="44"/>
      <c r="F231" s="10" t="s">
        <v>849</v>
      </c>
    </row>
    <row r="232" spans="1:6" s="16" customFormat="1" x14ac:dyDescent="0.2">
      <c r="A232" s="512" t="s">
        <v>19</v>
      </c>
      <c r="B232" s="513" t="s">
        <v>744</v>
      </c>
      <c r="C232" s="513">
        <v>2022</v>
      </c>
      <c r="D232" s="513">
        <v>2021</v>
      </c>
      <c r="E232" s="513">
        <v>2020</v>
      </c>
      <c r="F232" s="514" t="s">
        <v>850</v>
      </c>
    </row>
    <row r="233" spans="1:6" s="16" customFormat="1" x14ac:dyDescent="0.25">
      <c r="A233" s="518" t="s">
        <v>168</v>
      </c>
      <c r="B233" s="519" t="s">
        <v>749</v>
      </c>
      <c r="C233" s="519">
        <v>1703</v>
      </c>
      <c r="D233" s="519">
        <v>1042</v>
      </c>
      <c r="E233" s="519">
        <v>738</v>
      </c>
      <c r="F233" s="61"/>
    </row>
    <row r="234" spans="1:6" s="16" customFormat="1" x14ac:dyDescent="0.25">
      <c r="A234" s="47"/>
      <c r="B234" s="47"/>
      <c r="C234" s="47"/>
      <c r="D234" s="47"/>
      <c r="E234" s="47"/>
      <c r="F234" s="47"/>
    </row>
    <row r="235" spans="1:6" s="16" customFormat="1" x14ac:dyDescent="0.25">
      <c r="A235" s="47"/>
      <c r="B235" s="47"/>
      <c r="C235" s="47"/>
      <c r="D235" s="47"/>
      <c r="E235" s="47"/>
      <c r="F235" s="47"/>
    </row>
    <row r="236" spans="1:6" s="16" customFormat="1" x14ac:dyDescent="0.25">
      <c r="A236" s="520"/>
      <c r="B236" s="47"/>
      <c r="C236" s="47"/>
      <c r="D236" s="29"/>
      <c r="E236" s="44"/>
      <c r="F236" s="10" t="s">
        <v>849</v>
      </c>
    </row>
    <row r="237" spans="1:6" s="16" customFormat="1" x14ac:dyDescent="0.2">
      <c r="A237" s="512" t="s">
        <v>169</v>
      </c>
      <c r="B237" s="513" t="s">
        <v>744</v>
      </c>
      <c r="C237" s="513">
        <v>2022</v>
      </c>
      <c r="D237" s="513">
        <v>2021</v>
      </c>
      <c r="E237" s="513">
        <v>2020</v>
      </c>
      <c r="F237" s="514" t="s">
        <v>850</v>
      </c>
    </row>
    <row r="238" spans="1:6" s="16" customFormat="1" x14ac:dyDescent="0.25">
      <c r="A238" s="11" t="s">
        <v>170</v>
      </c>
      <c r="B238" s="30" t="s">
        <v>747</v>
      </c>
      <c r="C238" s="431">
        <v>49</v>
      </c>
      <c r="D238" s="64">
        <v>37</v>
      </c>
      <c r="E238" s="64">
        <v>27</v>
      </c>
      <c r="F238" s="15"/>
    </row>
    <row r="239" spans="1:6" s="16" customFormat="1" x14ac:dyDescent="0.25">
      <c r="A239" s="11" t="s">
        <v>171</v>
      </c>
      <c r="B239" s="30" t="s">
        <v>747</v>
      </c>
      <c r="C239" s="431">
        <v>29</v>
      </c>
      <c r="D239" s="64">
        <v>39</v>
      </c>
      <c r="E239" s="64">
        <v>60</v>
      </c>
      <c r="F239" s="15"/>
    </row>
    <row r="240" spans="1:6" s="16" customFormat="1" x14ac:dyDescent="0.25">
      <c r="A240" s="11" t="s">
        <v>172</v>
      </c>
      <c r="B240" s="30" t="s">
        <v>747</v>
      </c>
      <c r="C240" s="431">
        <v>14</v>
      </c>
      <c r="D240" s="64">
        <v>11</v>
      </c>
      <c r="E240" s="64">
        <v>6</v>
      </c>
      <c r="F240" s="15"/>
    </row>
    <row r="241" spans="1:6" s="16" customFormat="1" x14ac:dyDescent="0.25">
      <c r="A241" s="11" t="s">
        <v>173</v>
      </c>
      <c r="B241" s="30" t="s">
        <v>747</v>
      </c>
      <c r="C241" s="431">
        <v>2</v>
      </c>
      <c r="D241" s="64">
        <v>4</v>
      </c>
      <c r="E241" s="64">
        <v>2</v>
      </c>
      <c r="F241" s="15"/>
    </row>
    <row r="242" spans="1:6" s="16" customFormat="1" x14ac:dyDescent="0.25">
      <c r="A242" s="11" t="s">
        <v>174</v>
      </c>
      <c r="B242" s="30" t="s">
        <v>747</v>
      </c>
      <c r="C242" s="431">
        <v>2</v>
      </c>
      <c r="D242" s="64">
        <v>3</v>
      </c>
      <c r="E242" s="64">
        <v>2</v>
      </c>
      <c r="F242" s="15"/>
    </row>
    <row r="243" spans="1:6" s="16" customFormat="1" x14ac:dyDescent="0.25">
      <c r="A243" s="11" t="s">
        <v>175</v>
      </c>
      <c r="B243" s="30" t="s">
        <v>747</v>
      </c>
      <c r="C243" s="431">
        <v>2</v>
      </c>
      <c r="D243" s="64">
        <v>2</v>
      </c>
      <c r="E243" s="64">
        <v>1</v>
      </c>
      <c r="F243" s="15"/>
    </row>
    <row r="244" spans="1:6" s="16" customFormat="1" x14ac:dyDescent="0.25">
      <c r="A244" s="11" t="s">
        <v>176</v>
      </c>
      <c r="B244" s="30" t="s">
        <v>747</v>
      </c>
      <c r="C244" s="431">
        <v>1</v>
      </c>
      <c r="D244" s="64">
        <v>2</v>
      </c>
      <c r="E244" s="64">
        <v>1</v>
      </c>
      <c r="F244" s="15"/>
    </row>
    <row r="245" spans="1:6" s="16" customFormat="1" x14ac:dyDescent="0.25">
      <c r="A245" s="11" t="s">
        <v>177</v>
      </c>
      <c r="B245" s="30" t="s">
        <v>747</v>
      </c>
      <c r="C245" s="431">
        <v>1</v>
      </c>
      <c r="D245" s="64">
        <v>0</v>
      </c>
      <c r="E245" s="64">
        <v>0</v>
      </c>
      <c r="F245" s="15"/>
    </row>
    <row r="246" spans="1:6" s="16" customFormat="1" x14ac:dyDescent="0.25">
      <c r="A246" s="11" t="s">
        <v>178</v>
      </c>
      <c r="B246" s="30" t="s">
        <v>747</v>
      </c>
      <c r="C246" s="30">
        <v>0</v>
      </c>
      <c r="D246" s="64">
        <v>1</v>
      </c>
      <c r="E246" s="64">
        <v>1</v>
      </c>
      <c r="F246" s="15"/>
    </row>
    <row r="247" spans="1:6" s="16" customFormat="1" x14ac:dyDescent="0.25">
      <c r="A247" s="11" t="s">
        <v>179</v>
      </c>
      <c r="B247" s="30" t="s">
        <v>747</v>
      </c>
      <c r="C247" s="30">
        <v>0</v>
      </c>
      <c r="D247" s="64">
        <v>0</v>
      </c>
      <c r="E247" s="64">
        <v>0</v>
      </c>
      <c r="F247" s="15"/>
    </row>
    <row r="248" spans="1:6" s="16" customFormat="1" x14ac:dyDescent="0.25">
      <c r="A248" s="17" t="s">
        <v>180</v>
      </c>
      <c r="B248" s="62" t="s">
        <v>747</v>
      </c>
      <c r="C248" s="62">
        <v>0</v>
      </c>
      <c r="D248" s="65">
        <v>0</v>
      </c>
      <c r="E248" s="65">
        <v>0</v>
      </c>
      <c r="F248" s="15"/>
    </row>
    <row r="249" spans="1:6" s="16" customFormat="1" x14ac:dyDescent="0.25">
      <c r="A249" s="25" t="s">
        <v>165</v>
      </c>
      <c r="B249" s="34" t="s">
        <v>749</v>
      </c>
      <c r="C249" s="63">
        <v>24380</v>
      </c>
      <c r="D249" s="63">
        <v>12623</v>
      </c>
      <c r="E249" s="63">
        <v>20497</v>
      </c>
      <c r="F249" s="15"/>
    </row>
    <row r="250" spans="1:6" s="16" customFormat="1" x14ac:dyDescent="0.25">
      <c r="A250" s="22" t="s">
        <v>168</v>
      </c>
      <c r="B250" s="31" t="s">
        <v>749</v>
      </c>
      <c r="C250" s="58">
        <v>43840</v>
      </c>
      <c r="D250" s="58">
        <v>35147</v>
      </c>
      <c r="E250" s="58">
        <v>74942</v>
      </c>
      <c r="F250" s="15"/>
    </row>
    <row r="251" spans="1:6" s="16" customFormat="1" x14ac:dyDescent="0.25">
      <c r="A251" s="25"/>
      <c r="B251" s="34"/>
      <c r="C251" s="20"/>
      <c r="D251" s="20"/>
      <c r="E251" s="20"/>
      <c r="F251" s="15"/>
    </row>
    <row r="252" spans="1:6" s="16" customFormat="1" x14ac:dyDescent="0.25">
      <c r="A252" s="25"/>
      <c r="B252" s="34"/>
      <c r="C252" s="20"/>
      <c r="D252" s="20"/>
      <c r="E252" s="20"/>
      <c r="F252" s="15"/>
    </row>
    <row r="253" spans="1:6" s="16" customFormat="1" x14ac:dyDescent="0.25">
      <c r="A253" s="38"/>
      <c r="B253" s="39"/>
      <c r="C253" s="39"/>
      <c r="D253" s="40"/>
      <c r="E253" s="40"/>
      <c r="F253" s="10" t="s">
        <v>849</v>
      </c>
    </row>
    <row r="254" spans="1:6" s="16" customFormat="1" ht="15" x14ac:dyDescent="0.2">
      <c r="A254" s="512" t="s">
        <v>181</v>
      </c>
      <c r="B254" s="513" t="s">
        <v>744</v>
      </c>
      <c r="C254" s="513">
        <v>2022</v>
      </c>
      <c r="D254" s="513">
        <v>2021</v>
      </c>
      <c r="E254" s="513" t="s">
        <v>845</v>
      </c>
      <c r="F254" s="514" t="s">
        <v>850</v>
      </c>
    </row>
    <row r="255" spans="1:6" s="16" customFormat="1" x14ac:dyDescent="0.25">
      <c r="A255" s="11" t="s">
        <v>171</v>
      </c>
      <c r="B255" s="30" t="s">
        <v>747</v>
      </c>
      <c r="C255" s="12">
        <v>35.21</v>
      </c>
      <c r="D255" s="14">
        <v>39.9</v>
      </c>
      <c r="E255" s="14">
        <v>40.9</v>
      </c>
      <c r="F255" s="20"/>
    </row>
    <row r="256" spans="1:6" s="16" customFormat="1" x14ac:dyDescent="0.25">
      <c r="A256" s="11" t="s">
        <v>170</v>
      </c>
      <c r="B256" s="30" t="s">
        <v>747</v>
      </c>
      <c r="C256" s="12">
        <v>29.7</v>
      </c>
      <c r="D256" s="14">
        <v>23.3</v>
      </c>
      <c r="E256" s="14">
        <v>22</v>
      </c>
      <c r="F256" s="15"/>
    </row>
    <row r="257" spans="1:6" s="16" customFormat="1" x14ac:dyDescent="0.25">
      <c r="A257" s="11" t="s">
        <v>172</v>
      </c>
      <c r="B257" s="30" t="s">
        <v>747</v>
      </c>
      <c r="C257" s="12">
        <v>9.1</v>
      </c>
      <c r="D257" s="14">
        <v>9.6</v>
      </c>
      <c r="E257" s="14">
        <v>7.6</v>
      </c>
      <c r="F257" s="15"/>
    </row>
    <row r="258" spans="1:6" s="16" customFormat="1" x14ac:dyDescent="0.25">
      <c r="A258" s="11" t="s">
        <v>173</v>
      </c>
      <c r="B258" s="30" t="s">
        <v>747</v>
      </c>
      <c r="C258" s="12">
        <v>6.7299999999999995</v>
      </c>
      <c r="D258" s="14">
        <v>6.6</v>
      </c>
      <c r="E258" s="14">
        <v>5.8</v>
      </c>
      <c r="F258" s="15"/>
    </row>
    <row r="259" spans="1:6" s="16" customFormat="1" x14ac:dyDescent="0.25">
      <c r="A259" s="11" t="s">
        <v>174</v>
      </c>
      <c r="B259" s="30" t="s">
        <v>747</v>
      </c>
      <c r="C259" s="12">
        <v>5.19</v>
      </c>
      <c r="D259" s="14">
        <v>4.5999999999999996</v>
      </c>
      <c r="E259" s="14">
        <v>4.8</v>
      </c>
      <c r="F259" s="15"/>
    </row>
    <row r="260" spans="1:6" s="16" customFormat="1" x14ac:dyDescent="0.25">
      <c r="A260" s="11" t="s">
        <v>176</v>
      </c>
      <c r="B260" s="30" t="s">
        <v>747</v>
      </c>
      <c r="C260" s="12">
        <v>1.3</v>
      </c>
      <c r="D260" s="14">
        <v>0.7</v>
      </c>
      <c r="E260" s="14">
        <v>1.2</v>
      </c>
      <c r="F260" s="15"/>
    </row>
    <row r="261" spans="1:6" s="16" customFormat="1" x14ac:dyDescent="0.25">
      <c r="A261" s="11" t="s">
        <v>178</v>
      </c>
      <c r="B261" s="30" t="s">
        <v>747</v>
      </c>
      <c r="C261" s="12">
        <v>0.53</v>
      </c>
      <c r="D261" s="14">
        <v>1.6</v>
      </c>
      <c r="E261" s="14">
        <v>2</v>
      </c>
      <c r="F261" s="15"/>
    </row>
    <row r="262" spans="1:6" s="16" customFormat="1" x14ac:dyDescent="0.25">
      <c r="A262" s="11" t="s">
        <v>177</v>
      </c>
      <c r="B262" s="30" t="s">
        <v>747</v>
      </c>
      <c r="C262" s="12">
        <v>0.72</v>
      </c>
      <c r="D262" s="14">
        <v>0.8</v>
      </c>
      <c r="E262" s="14">
        <v>0.83</v>
      </c>
      <c r="F262" s="15"/>
    </row>
    <row r="263" spans="1:6" s="16" customFormat="1" x14ac:dyDescent="0.25">
      <c r="A263" s="11" t="s">
        <v>175</v>
      </c>
      <c r="B263" s="30" t="s">
        <v>747</v>
      </c>
      <c r="C263" s="12">
        <v>0.3</v>
      </c>
      <c r="D263" s="14">
        <v>0.6</v>
      </c>
      <c r="E263" s="14">
        <v>0.39</v>
      </c>
      <c r="F263" s="15"/>
    </row>
    <row r="264" spans="1:6" s="16" customFormat="1" x14ac:dyDescent="0.25">
      <c r="A264" s="11" t="s">
        <v>180</v>
      </c>
      <c r="B264" s="30" t="s">
        <v>747</v>
      </c>
      <c r="C264" s="12">
        <v>0.16999999999999998</v>
      </c>
      <c r="D264" s="14">
        <v>0.2</v>
      </c>
      <c r="E264" s="14">
        <v>0.15</v>
      </c>
      <c r="F264" s="15"/>
    </row>
    <row r="265" spans="1:6" s="16" customFormat="1" x14ac:dyDescent="0.25">
      <c r="A265" s="11" t="s">
        <v>179</v>
      </c>
      <c r="B265" s="30" t="s">
        <v>747</v>
      </c>
      <c r="C265" s="12">
        <v>0.09</v>
      </c>
      <c r="D265" s="14">
        <v>0.1</v>
      </c>
      <c r="E265" s="14">
        <v>0.13</v>
      </c>
      <c r="F265" s="15"/>
    </row>
    <row r="266" spans="1:6" s="16" customFormat="1" x14ac:dyDescent="0.25">
      <c r="A266" s="11" t="s">
        <v>182</v>
      </c>
      <c r="B266" s="30" t="s">
        <v>747</v>
      </c>
      <c r="C266" s="12">
        <v>0.13</v>
      </c>
      <c r="D266" s="14">
        <v>0.2</v>
      </c>
      <c r="E266" s="14">
        <v>0.2</v>
      </c>
      <c r="F266" s="20"/>
    </row>
    <row r="267" spans="1:6" s="16" customFormat="1" x14ac:dyDescent="0.25">
      <c r="A267" s="17" t="s">
        <v>183</v>
      </c>
      <c r="B267" s="62" t="s">
        <v>747</v>
      </c>
      <c r="C267" s="434">
        <v>0.05</v>
      </c>
      <c r="D267" s="54">
        <v>0</v>
      </c>
      <c r="E267" s="54">
        <v>0.05</v>
      </c>
      <c r="F267" s="20"/>
    </row>
    <row r="268" spans="1:6" s="16" customFormat="1" x14ac:dyDescent="0.25">
      <c r="A268" s="17" t="s">
        <v>164</v>
      </c>
      <c r="B268" s="62" t="s">
        <v>747</v>
      </c>
      <c r="C268" s="434">
        <v>10.77</v>
      </c>
      <c r="D268" s="54">
        <v>11.7</v>
      </c>
      <c r="E268" s="54">
        <v>14</v>
      </c>
      <c r="F268" s="20"/>
    </row>
    <row r="269" spans="1:6" s="16" customFormat="1" x14ac:dyDescent="0.25">
      <c r="A269" s="25" t="s">
        <v>168</v>
      </c>
      <c r="B269" s="34" t="s">
        <v>749</v>
      </c>
      <c r="C269" s="21">
        <v>23366</v>
      </c>
      <c r="D269" s="21">
        <v>28387</v>
      </c>
      <c r="E269" s="21">
        <v>17538</v>
      </c>
      <c r="F269" s="20"/>
    </row>
    <row r="270" spans="1:6" s="16" customFormat="1" x14ac:dyDescent="0.25">
      <c r="A270" s="22" t="s">
        <v>165</v>
      </c>
      <c r="B270" s="31" t="s">
        <v>749</v>
      </c>
      <c r="C270" s="58">
        <v>26871</v>
      </c>
      <c r="D270" s="58">
        <v>23053</v>
      </c>
      <c r="E270" s="58">
        <v>19333</v>
      </c>
      <c r="F270" s="20"/>
    </row>
    <row r="271" spans="1:6" s="16" customFormat="1" ht="15" x14ac:dyDescent="0.25">
      <c r="A271" s="422" t="s">
        <v>184</v>
      </c>
      <c r="B271" s="34"/>
      <c r="C271" s="61"/>
      <c r="D271" s="61"/>
      <c r="E271" s="61"/>
      <c r="F271" s="20"/>
    </row>
    <row r="272" spans="1:6" s="16" customFormat="1" x14ac:dyDescent="0.25">
      <c r="A272" s="25"/>
      <c r="B272" s="34"/>
      <c r="C272" s="61"/>
      <c r="D272" s="61"/>
      <c r="E272" s="61"/>
      <c r="F272" s="20"/>
    </row>
    <row r="273" spans="1:6" s="16" customFormat="1" x14ac:dyDescent="0.25">
      <c r="A273" s="25"/>
      <c r="B273" s="34"/>
      <c r="C273" s="34"/>
      <c r="D273" s="61"/>
      <c r="E273" s="61"/>
      <c r="F273" s="10" t="s">
        <v>849</v>
      </c>
    </row>
    <row r="274" spans="1:6" s="16" customFormat="1" x14ac:dyDescent="0.2">
      <c r="A274" s="512" t="s">
        <v>185</v>
      </c>
      <c r="B274" s="513" t="s">
        <v>744</v>
      </c>
      <c r="C274" s="513">
        <v>2022</v>
      </c>
      <c r="D274" s="513">
        <v>2021</v>
      </c>
      <c r="E274" s="513">
        <v>2020</v>
      </c>
      <c r="F274" s="514" t="s">
        <v>850</v>
      </c>
    </row>
    <row r="275" spans="1:6" s="16" customFormat="1" x14ac:dyDescent="0.2">
      <c r="A275" s="11" t="s">
        <v>186</v>
      </c>
      <c r="B275" s="30" t="s">
        <v>749</v>
      </c>
      <c r="C275" s="37">
        <v>1666</v>
      </c>
      <c r="D275" s="64">
        <v>342</v>
      </c>
      <c r="E275" s="64">
        <v>295</v>
      </c>
      <c r="F275" s="51"/>
    </row>
    <row r="276" spans="1:6" s="16" customFormat="1" x14ac:dyDescent="0.2">
      <c r="A276" s="17" t="s">
        <v>187</v>
      </c>
      <c r="B276" s="30" t="s">
        <v>749</v>
      </c>
      <c r="C276" s="65">
        <v>1810</v>
      </c>
      <c r="D276" s="65">
        <v>648</v>
      </c>
      <c r="E276" s="65">
        <v>366</v>
      </c>
      <c r="F276" s="51"/>
    </row>
    <row r="277" spans="1:6" s="16" customFormat="1" x14ac:dyDescent="0.2">
      <c r="A277" s="17" t="s">
        <v>174</v>
      </c>
      <c r="B277" s="30" t="s">
        <v>749</v>
      </c>
      <c r="C277" s="65">
        <v>680</v>
      </c>
      <c r="D277" s="65">
        <v>441</v>
      </c>
      <c r="E277" s="65">
        <v>340</v>
      </c>
      <c r="F277" s="51"/>
    </row>
    <row r="278" spans="1:6" s="16" customFormat="1" x14ac:dyDescent="0.2">
      <c r="A278" s="17" t="s">
        <v>188</v>
      </c>
      <c r="B278" s="30" t="s">
        <v>749</v>
      </c>
      <c r="C278" s="65">
        <v>461</v>
      </c>
      <c r="D278" s="65">
        <v>203</v>
      </c>
      <c r="E278" s="65">
        <v>177</v>
      </c>
      <c r="F278" s="51"/>
    </row>
    <row r="279" spans="1:6" s="16" customFormat="1" x14ac:dyDescent="0.2">
      <c r="A279" s="17" t="s">
        <v>189</v>
      </c>
      <c r="B279" s="30" t="s">
        <v>749</v>
      </c>
      <c r="C279" s="65">
        <v>578</v>
      </c>
      <c r="D279" s="65">
        <v>231</v>
      </c>
      <c r="E279" s="65">
        <v>273</v>
      </c>
      <c r="F279" s="51"/>
    </row>
    <row r="280" spans="1:6" s="16" customFormat="1" x14ac:dyDescent="0.25">
      <c r="A280" s="22" t="s">
        <v>168</v>
      </c>
      <c r="B280" s="31" t="s">
        <v>749</v>
      </c>
      <c r="C280" s="58">
        <v>4485</v>
      </c>
      <c r="D280" s="58">
        <v>2084</v>
      </c>
      <c r="E280" s="58">
        <v>1787</v>
      </c>
    </row>
    <row r="281" spans="1:6" s="16" customFormat="1" x14ac:dyDescent="0.25">
      <c r="A281" s="25"/>
      <c r="B281" s="39"/>
      <c r="C281" s="40"/>
      <c r="D281" s="40"/>
      <c r="E281" s="40"/>
      <c r="F281" s="10"/>
    </row>
    <row r="282" spans="1:6" s="16" customFormat="1" x14ac:dyDescent="0.25">
      <c r="A282" s="38"/>
      <c r="B282" s="39"/>
      <c r="C282" s="39"/>
      <c r="D282" s="40"/>
      <c r="E282" s="40"/>
      <c r="F282" s="10" t="s">
        <v>849</v>
      </c>
    </row>
    <row r="283" spans="1:6" s="16" customFormat="1" x14ac:dyDescent="0.2">
      <c r="A283" s="512" t="s">
        <v>190</v>
      </c>
      <c r="B283" s="513" t="s">
        <v>744</v>
      </c>
      <c r="C283" s="513">
        <v>2022</v>
      </c>
      <c r="D283" s="513">
        <v>2021</v>
      </c>
      <c r="E283" s="513">
        <v>2020</v>
      </c>
      <c r="F283" s="514" t="s">
        <v>850</v>
      </c>
    </row>
    <row r="284" spans="1:6" s="16" customFormat="1" x14ac:dyDescent="0.25">
      <c r="A284" s="11" t="s">
        <v>137</v>
      </c>
      <c r="B284" s="30" t="s">
        <v>747</v>
      </c>
      <c r="C284" s="431">
        <v>31.8</v>
      </c>
      <c r="D284" s="14">
        <v>32.4</v>
      </c>
      <c r="E284" s="14">
        <v>18.600000000000001</v>
      </c>
      <c r="F284" s="15"/>
    </row>
    <row r="285" spans="1:6" s="16" customFormat="1" x14ac:dyDescent="0.25">
      <c r="A285" s="11" t="s">
        <v>191</v>
      </c>
      <c r="B285" s="30" t="s">
        <v>747</v>
      </c>
      <c r="C285" s="431">
        <v>21.7</v>
      </c>
      <c r="D285" s="14">
        <v>19.600000000000001</v>
      </c>
      <c r="E285" s="14">
        <v>10.1</v>
      </c>
      <c r="F285" s="15"/>
    </row>
    <row r="286" spans="1:6" s="16" customFormat="1" x14ac:dyDescent="0.25">
      <c r="A286" s="11" t="s">
        <v>153</v>
      </c>
      <c r="B286" s="30" t="s">
        <v>747</v>
      </c>
      <c r="C286" s="431">
        <v>9.1</v>
      </c>
      <c r="D286" s="14">
        <v>4.5</v>
      </c>
      <c r="E286" s="14">
        <v>5.0999999999999996</v>
      </c>
      <c r="F286" s="15"/>
    </row>
    <row r="287" spans="1:6" s="16" customFormat="1" x14ac:dyDescent="0.25">
      <c r="A287" s="11" t="s">
        <v>192</v>
      </c>
      <c r="B287" s="30" t="s">
        <v>747</v>
      </c>
      <c r="C287" s="431">
        <v>7.5</v>
      </c>
      <c r="D287" s="14">
        <v>5.5</v>
      </c>
      <c r="E287" s="14">
        <v>6.7</v>
      </c>
      <c r="F287" s="15"/>
    </row>
    <row r="288" spans="1:6" s="16" customFormat="1" x14ac:dyDescent="0.25">
      <c r="A288" s="11" t="s">
        <v>174</v>
      </c>
      <c r="B288" s="30" t="s">
        <v>747</v>
      </c>
      <c r="C288" s="431">
        <v>7.1</v>
      </c>
      <c r="D288" s="14">
        <v>3.7</v>
      </c>
      <c r="E288" s="14">
        <v>3.6</v>
      </c>
      <c r="F288" s="15"/>
    </row>
    <row r="289" spans="1:6" s="16" customFormat="1" x14ac:dyDescent="0.25">
      <c r="A289" s="11" t="s">
        <v>193</v>
      </c>
      <c r="B289" s="30" t="s">
        <v>747</v>
      </c>
      <c r="C289" s="431">
        <v>6.1</v>
      </c>
      <c r="D289" s="14">
        <v>9</v>
      </c>
      <c r="E289" s="14">
        <v>9.4</v>
      </c>
      <c r="F289" s="15"/>
    </row>
    <row r="290" spans="1:6" s="16" customFormat="1" x14ac:dyDescent="0.25">
      <c r="A290" s="11" t="s">
        <v>194</v>
      </c>
      <c r="B290" s="30" t="s">
        <v>747</v>
      </c>
      <c r="C290" s="431">
        <v>6</v>
      </c>
      <c r="D290" s="14">
        <v>6.8</v>
      </c>
      <c r="E290" s="14">
        <v>19.600000000000001</v>
      </c>
      <c r="F290" s="15"/>
    </row>
    <row r="291" spans="1:6" s="16" customFormat="1" x14ac:dyDescent="0.25">
      <c r="A291" s="11" t="s">
        <v>195</v>
      </c>
      <c r="B291" s="30" t="s">
        <v>747</v>
      </c>
      <c r="C291" s="431">
        <v>3.5</v>
      </c>
      <c r="D291" s="14">
        <v>7.4</v>
      </c>
      <c r="E291" s="14">
        <v>12.8</v>
      </c>
      <c r="F291" s="15"/>
    </row>
    <row r="292" spans="1:6" s="16" customFormat="1" x14ac:dyDescent="0.25">
      <c r="A292" s="11" t="s">
        <v>196</v>
      </c>
      <c r="B292" s="30" t="s">
        <v>747</v>
      </c>
      <c r="C292" s="431">
        <v>3.3</v>
      </c>
      <c r="D292" s="14">
        <v>2.8</v>
      </c>
      <c r="E292" s="14">
        <v>0.8</v>
      </c>
      <c r="F292" s="15"/>
    </row>
    <row r="293" spans="1:6" s="16" customFormat="1" x14ac:dyDescent="0.25">
      <c r="A293" s="11" t="s">
        <v>125</v>
      </c>
      <c r="B293" s="30" t="s">
        <v>747</v>
      </c>
      <c r="C293" s="431">
        <v>2.9</v>
      </c>
      <c r="D293" s="14">
        <v>0.6</v>
      </c>
      <c r="E293" s="14">
        <v>0.7</v>
      </c>
      <c r="F293" s="15"/>
    </row>
    <row r="294" spans="1:6" s="16" customFormat="1" x14ac:dyDescent="0.25">
      <c r="A294" s="11" t="s">
        <v>197</v>
      </c>
      <c r="B294" s="30" t="s">
        <v>747</v>
      </c>
      <c r="C294" s="431">
        <v>0.6</v>
      </c>
      <c r="D294" s="14">
        <v>0.1</v>
      </c>
      <c r="E294" s="14">
        <v>0.3</v>
      </c>
      <c r="F294" s="15"/>
    </row>
    <row r="295" spans="1:6" s="16" customFormat="1" x14ac:dyDescent="0.25">
      <c r="A295" s="11" t="s">
        <v>164</v>
      </c>
      <c r="B295" s="30" t="s">
        <v>747</v>
      </c>
      <c r="C295" s="431">
        <v>0.4</v>
      </c>
      <c r="D295" s="14">
        <v>7.7</v>
      </c>
      <c r="E295" s="14">
        <v>12.4</v>
      </c>
      <c r="F295" s="15"/>
    </row>
    <row r="296" spans="1:6" s="16" customFormat="1" x14ac:dyDescent="0.25">
      <c r="A296" s="22" t="s">
        <v>168</v>
      </c>
      <c r="B296" s="31" t="s">
        <v>749</v>
      </c>
      <c r="C296" s="58">
        <v>1405</v>
      </c>
      <c r="D296" s="58">
        <v>2267</v>
      </c>
      <c r="E296" s="58">
        <v>1703</v>
      </c>
      <c r="F296" s="15"/>
    </row>
    <row r="297" spans="1:6" s="16" customFormat="1" x14ac:dyDescent="0.25">
      <c r="A297" s="25"/>
      <c r="B297" s="34"/>
      <c r="C297" s="20"/>
      <c r="D297" s="20"/>
      <c r="E297" s="20"/>
      <c r="F297" s="15"/>
    </row>
    <row r="298" spans="1:6" s="16" customFormat="1" x14ac:dyDescent="0.25">
      <c r="A298" s="38"/>
      <c r="B298" s="39"/>
      <c r="C298" s="39"/>
      <c r="D298" s="40"/>
      <c r="E298" s="40"/>
      <c r="F298" s="10" t="s">
        <v>849</v>
      </c>
    </row>
    <row r="299" spans="1:6" s="16" customFormat="1" ht="15" x14ac:dyDescent="0.2">
      <c r="A299" s="512" t="s">
        <v>198</v>
      </c>
      <c r="B299" s="513" t="s">
        <v>744</v>
      </c>
      <c r="C299" s="513">
        <v>2022</v>
      </c>
      <c r="D299" s="513">
        <v>2021</v>
      </c>
      <c r="E299" s="513" t="s">
        <v>845</v>
      </c>
      <c r="F299" s="514" t="s">
        <v>850</v>
      </c>
    </row>
    <row r="300" spans="1:6" s="16" customFormat="1" x14ac:dyDescent="0.25">
      <c r="A300" s="11" t="s">
        <v>191</v>
      </c>
      <c r="B300" s="30" t="s">
        <v>747</v>
      </c>
      <c r="C300" s="12">
        <v>14.61038961038961</v>
      </c>
      <c r="D300" s="66">
        <v>73</v>
      </c>
      <c r="E300" s="66">
        <v>16</v>
      </c>
      <c r="F300" s="15"/>
    </row>
    <row r="301" spans="1:6" s="16" customFormat="1" x14ac:dyDescent="0.25">
      <c r="A301" s="11" t="s">
        <v>137</v>
      </c>
      <c r="B301" s="30" t="s">
        <v>747</v>
      </c>
      <c r="C301" s="12">
        <v>38.311688311688314</v>
      </c>
      <c r="D301" s="68">
        <v>247</v>
      </c>
      <c r="E301" s="68">
        <v>34</v>
      </c>
      <c r="F301" s="15"/>
    </row>
    <row r="302" spans="1:6" s="16" customFormat="1" x14ac:dyDescent="0.25">
      <c r="A302" s="11" t="s">
        <v>194</v>
      </c>
      <c r="B302" s="30" t="s">
        <v>747</v>
      </c>
      <c r="C302" s="12">
        <v>6.8181818181818175</v>
      </c>
      <c r="D302" s="68">
        <v>18</v>
      </c>
      <c r="E302" s="68">
        <v>20</v>
      </c>
      <c r="F302" s="15"/>
    </row>
    <row r="303" spans="1:6" s="16" customFormat="1" x14ac:dyDescent="0.25">
      <c r="A303" s="11" t="s">
        <v>195</v>
      </c>
      <c r="B303" s="30" t="s">
        <v>747</v>
      </c>
      <c r="C303" s="12">
        <v>0.64935064935064934</v>
      </c>
      <c r="D303" s="68">
        <v>18</v>
      </c>
      <c r="E303" s="68">
        <v>4</v>
      </c>
      <c r="F303" s="15"/>
    </row>
    <row r="304" spans="1:6" s="16" customFormat="1" x14ac:dyDescent="0.25">
      <c r="A304" s="11" t="s">
        <v>197</v>
      </c>
      <c r="B304" s="30" t="s">
        <v>747</v>
      </c>
      <c r="C304" s="12">
        <v>0</v>
      </c>
      <c r="D304" s="68">
        <v>0</v>
      </c>
      <c r="E304" s="68">
        <v>8</v>
      </c>
      <c r="F304" s="15"/>
    </row>
    <row r="305" spans="1:6" s="16" customFormat="1" x14ac:dyDescent="0.25">
      <c r="A305" s="11" t="s">
        <v>199</v>
      </c>
      <c r="B305" s="30" t="s">
        <v>747</v>
      </c>
      <c r="C305" s="12">
        <v>4.8701298701298708</v>
      </c>
      <c r="D305" s="68">
        <v>8</v>
      </c>
      <c r="E305" s="68">
        <v>6</v>
      </c>
      <c r="F305" s="15"/>
    </row>
    <row r="306" spans="1:6" x14ac:dyDescent="0.2">
      <c r="A306" s="11" t="s">
        <v>200</v>
      </c>
      <c r="B306" s="30" t="s">
        <v>747</v>
      </c>
      <c r="C306" s="12">
        <v>0.32467532467532467</v>
      </c>
      <c r="D306" s="68">
        <v>17</v>
      </c>
      <c r="E306" s="68">
        <v>7</v>
      </c>
      <c r="F306" s="15"/>
    </row>
    <row r="307" spans="1:6" x14ac:dyDescent="0.2">
      <c r="A307" s="17" t="s">
        <v>201</v>
      </c>
      <c r="B307" s="30" t="s">
        <v>747</v>
      </c>
      <c r="C307" s="12">
        <v>3.5714285714285712</v>
      </c>
      <c r="D307" s="68">
        <v>12</v>
      </c>
      <c r="E307" s="68">
        <v>6</v>
      </c>
      <c r="F307" s="15"/>
    </row>
    <row r="308" spans="1:6" x14ac:dyDescent="0.2">
      <c r="A308" s="25" t="s">
        <v>164</v>
      </c>
      <c r="B308" s="30" t="s">
        <v>747</v>
      </c>
      <c r="C308" s="12">
        <v>3.5714285714285712</v>
      </c>
      <c r="D308" s="68">
        <v>28</v>
      </c>
      <c r="E308" s="68">
        <v>107</v>
      </c>
      <c r="F308" s="15"/>
    </row>
    <row r="309" spans="1:6" x14ac:dyDescent="0.2">
      <c r="A309" s="18" t="s">
        <v>202</v>
      </c>
      <c r="B309" s="30" t="s">
        <v>747</v>
      </c>
      <c r="C309" s="12">
        <v>14.61038961038961</v>
      </c>
      <c r="D309" s="68">
        <v>0</v>
      </c>
      <c r="E309" s="68">
        <v>0</v>
      </c>
      <c r="F309" s="15"/>
    </row>
    <row r="310" spans="1:6" x14ac:dyDescent="0.2">
      <c r="A310" s="414" t="s">
        <v>203</v>
      </c>
      <c r="B310" s="415" t="s">
        <v>747</v>
      </c>
      <c r="C310" s="435">
        <v>0.64935064935064934</v>
      </c>
      <c r="D310" s="416">
        <v>0</v>
      </c>
      <c r="E310" s="68">
        <v>1</v>
      </c>
      <c r="F310" s="15"/>
    </row>
    <row r="311" spans="1:6" ht="25.5" x14ac:dyDescent="0.2">
      <c r="A311" s="17" t="s">
        <v>204</v>
      </c>
      <c r="B311" s="30" t="s">
        <v>747</v>
      </c>
      <c r="C311" s="12">
        <v>12.012987012987013</v>
      </c>
      <c r="D311" s="68">
        <v>47</v>
      </c>
      <c r="E311" s="68">
        <v>33</v>
      </c>
      <c r="F311" s="15"/>
    </row>
    <row r="312" spans="1:6" s="70" customFormat="1" ht="12.75" customHeight="1" x14ac:dyDescent="0.2">
      <c r="A312" s="521" t="s">
        <v>168</v>
      </c>
      <c r="B312" s="522" t="s">
        <v>749</v>
      </c>
      <c r="C312" s="522">
        <v>308</v>
      </c>
      <c r="D312" s="58">
        <v>469</v>
      </c>
      <c r="E312" s="58">
        <v>242</v>
      </c>
      <c r="F312" s="69"/>
    </row>
    <row r="313" spans="1:6" s="70" customFormat="1" ht="12.75" customHeight="1" x14ac:dyDescent="0.2">
      <c r="A313" s="373" t="s">
        <v>205</v>
      </c>
      <c r="B313" s="71"/>
      <c r="C313" s="72"/>
      <c r="D313" s="72"/>
      <c r="E313" s="72"/>
      <c r="F313" s="69"/>
    </row>
    <row r="314" spans="1:6" s="70" customFormat="1" ht="12.75" customHeight="1" x14ac:dyDescent="0.2">
      <c r="A314" s="25"/>
      <c r="B314" s="71"/>
      <c r="C314" s="72"/>
      <c r="D314" s="72"/>
      <c r="E314" s="72"/>
      <c r="F314" s="69"/>
    </row>
    <row r="315" spans="1:6" s="70" customFormat="1" ht="12.75" customHeight="1" x14ac:dyDescent="0.2">
      <c r="A315" s="73"/>
      <c r="B315" s="71"/>
      <c r="C315" s="71"/>
      <c r="D315" s="72"/>
      <c r="E315" s="72"/>
      <c r="F315" s="10" t="s">
        <v>849</v>
      </c>
    </row>
    <row r="316" spans="1:6" s="4" customFormat="1" x14ac:dyDescent="0.2">
      <c r="A316" s="512" t="s">
        <v>206</v>
      </c>
      <c r="B316" s="513" t="s">
        <v>744</v>
      </c>
      <c r="C316" s="513">
        <v>2022</v>
      </c>
      <c r="D316" s="513">
        <v>2021</v>
      </c>
      <c r="E316" s="513">
        <v>2020</v>
      </c>
      <c r="F316" s="514" t="s">
        <v>850</v>
      </c>
    </row>
    <row r="317" spans="1:6" s="4" customFormat="1" x14ac:dyDescent="0.2">
      <c r="A317" s="521" t="s">
        <v>168</v>
      </c>
      <c r="B317" s="523" t="s">
        <v>749</v>
      </c>
      <c r="C317" s="524">
        <v>93</v>
      </c>
      <c r="D317" s="519">
        <v>95</v>
      </c>
      <c r="E317" s="519">
        <v>84</v>
      </c>
      <c r="F317" s="51"/>
    </row>
    <row r="318" spans="1:6" s="4" customFormat="1" x14ac:dyDescent="0.2">
      <c r="A318" s="49"/>
      <c r="B318" s="34"/>
      <c r="C318" s="60"/>
      <c r="D318" s="60"/>
      <c r="E318" s="60"/>
      <c r="F318" s="51"/>
    </row>
    <row r="319" spans="1:6" s="70" customFormat="1" ht="12.75" customHeight="1" x14ac:dyDescent="0.2">
      <c r="A319" s="73"/>
      <c r="B319" s="71"/>
      <c r="C319" s="72"/>
      <c r="D319" s="72"/>
      <c r="E319" s="72"/>
      <c r="F319" s="69"/>
    </row>
    <row r="320" spans="1:6" s="70" customFormat="1" ht="12.75" customHeight="1" x14ac:dyDescent="0.2">
      <c r="A320" s="73"/>
      <c r="B320" s="71"/>
      <c r="C320" s="72"/>
      <c r="D320" s="72"/>
      <c r="E320" s="72"/>
      <c r="F320" s="69"/>
    </row>
    <row r="321" spans="1:6" ht="12.75" customHeight="1" x14ac:dyDescent="0.2">
      <c r="A321" s="299" t="s">
        <v>207</v>
      </c>
      <c r="B321" s="5"/>
      <c r="C321" s="6"/>
      <c r="D321" s="6"/>
      <c r="E321" s="6"/>
      <c r="F321" s="8"/>
    </row>
    <row r="322" spans="1:6" ht="12.75" customHeight="1" x14ac:dyDescent="0.2">
      <c r="A322" s="9" t="s">
        <v>208</v>
      </c>
      <c r="B322" s="5"/>
      <c r="C322" s="5"/>
      <c r="D322" s="6"/>
      <c r="E322" s="6"/>
      <c r="F322" s="10" t="s">
        <v>849</v>
      </c>
    </row>
    <row r="323" spans="1:6" ht="12.75" customHeight="1" x14ac:dyDescent="0.2">
      <c r="A323" s="525" t="s">
        <v>209</v>
      </c>
      <c r="B323" s="513" t="s">
        <v>744</v>
      </c>
      <c r="C323" s="516">
        <v>2022</v>
      </c>
      <c r="D323" s="516">
        <v>2021</v>
      </c>
      <c r="E323" s="516">
        <v>2020</v>
      </c>
      <c r="F323" s="526" t="s">
        <v>856</v>
      </c>
    </row>
    <row r="324" spans="1:6" ht="12.75" customHeight="1" x14ac:dyDescent="0.2">
      <c r="A324" s="190" t="s">
        <v>210</v>
      </c>
      <c r="B324" s="191" t="s">
        <v>771</v>
      </c>
      <c r="C324" s="192">
        <f>+C325+C326</f>
        <v>13835</v>
      </c>
      <c r="D324" s="192">
        <f>+D325+D326</f>
        <v>12416</v>
      </c>
      <c r="E324" s="192">
        <f>+E325+E326</f>
        <v>10941</v>
      </c>
      <c r="F324" s="74"/>
    </row>
    <row r="325" spans="1:6" ht="12.75" customHeight="1" x14ac:dyDescent="0.2">
      <c r="A325" s="193" t="s">
        <v>211</v>
      </c>
      <c r="B325" s="194" t="s">
        <v>771</v>
      </c>
      <c r="C325" s="195">
        <v>13169</v>
      </c>
      <c r="D325" s="195">
        <v>11835</v>
      </c>
      <c r="E325" s="195">
        <v>10482</v>
      </c>
      <c r="F325" s="75"/>
    </row>
    <row r="326" spans="1:6" ht="12.75" customHeight="1" x14ac:dyDescent="0.2">
      <c r="A326" s="196" t="s">
        <v>212</v>
      </c>
      <c r="B326" s="197" t="s">
        <v>771</v>
      </c>
      <c r="C326" s="198">
        <v>666</v>
      </c>
      <c r="D326" s="198">
        <v>581</v>
      </c>
      <c r="E326" s="198">
        <v>459</v>
      </c>
      <c r="F326" s="75"/>
    </row>
    <row r="327" spans="1:6" ht="12.75" customHeight="1" x14ac:dyDescent="0.2">
      <c r="A327" s="199" t="s">
        <v>213</v>
      </c>
      <c r="B327" s="200" t="s">
        <v>771</v>
      </c>
      <c r="C327" s="201">
        <f>+SUM(C328:C331)</f>
        <v>11698</v>
      </c>
      <c r="D327" s="201">
        <f>+SUM(D328:D331)</f>
        <v>10532</v>
      </c>
      <c r="E327" s="201">
        <f>+SUM(E328:E331)</f>
        <v>9621</v>
      </c>
      <c r="F327" s="76"/>
    </row>
    <row r="328" spans="1:6" ht="12.75" customHeight="1" x14ac:dyDescent="0.2">
      <c r="A328" s="202" t="s">
        <v>214</v>
      </c>
      <c r="B328" s="197" t="s">
        <v>771</v>
      </c>
      <c r="C328" s="198">
        <v>6495</v>
      </c>
      <c r="D328" s="198">
        <v>5424</v>
      </c>
      <c r="E328" s="198">
        <v>4661</v>
      </c>
      <c r="F328" s="77"/>
    </row>
    <row r="329" spans="1:6" ht="12.75" customHeight="1" x14ac:dyDescent="0.2">
      <c r="A329" s="203" t="s">
        <v>215</v>
      </c>
      <c r="B329" s="197" t="s">
        <v>771</v>
      </c>
      <c r="C329" s="198">
        <v>4723</v>
      </c>
      <c r="D329" s="198">
        <v>4764</v>
      </c>
      <c r="E329" s="198">
        <v>4432</v>
      </c>
      <c r="F329" s="77"/>
    </row>
    <row r="330" spans="1:6" ht="12.75" customHeight="1" x14ac:dyDescent="0.2">
      <c r="A330" s="203" t="s">
        <v>216</v>
      </c>
      <c r="B330" s="197" t="s">
        <v>771</v>
      </c>
      <c r="C330" s="198">
        <v>221</v>
      </c>
      <c r="D330" s="198">
        <v>160</v>
      </c>
      <c r="E330" s="198">
        <v>387</v>
      </c>
      <c r="F330" s="77"/>
    </row>
    <row r="331" spans="1:6" ht="12.75" customHeight="1" x14ac:dyDescent="0.2">
      <c r="A331" s="203" t="s">
        <v>217</v>
      </c>
      <c r="B331" s="197" t="s">
        <v>771</v>
      </c>
      <c r="C331" s="198">
        <v>259</v>
      </c>
      <c r="D331" s="198">
        <v>184</v>
      </c>
      <c r="E331" s="198">
        <v>141</v>
      </c>
      <c r="F331" s="77"/>
    </row>
    <row r="332" spans="1:6" ht="12.75" customHeight="1" x14ac:dyDescent="0.2">
      <c r="A332" s="199" t="s">
        <v>218</v>
      </c>
      <c r="B332" s="200" t="s">
        <v>771</v>
      </c>
      <c r="C332" s="201">
        <f>C324-C327</f>
        <v>2137</v>
      </c>
      <c r="D332" s="201">
        <f>D324-D327</f>
        <v>1884</v>
      </c>
      <c r="E332" s="201">
        <f>E324-E327</f>
        <v>1320</v>
      </c>
      <c r="F332" s="76"/>
    </row>
    <row r="333" spans="1:6" ht="12.75" customHeight="1" x14ac:dyDescent="0.2">
      <c r="A333" s="202" t="s">
        <v>219</v>
      </c>
      <c r="B333" s="197" t="s">
        <v>771</v>
      </c>
      <c r="C333" s="198">
        <v>1950</v>
      </c>
      <c r="D333" s="198">
        <v>1695</v>
      </c>
      <c r="E333" s="198">
        <v>1911</v>
      </c>
      <c r="F333" s="76"/>
    </row>
    <row r="334" spans="1:6" s="70" customFormat="1" ht="12.75" customHeight="1" x14ac:dyDescent="0.2">
      <c r="A334" s="202" t="s">
        <v>220</v>
      </c>
      <c r="B334" s="197" t="s">
        <v>771</v>
      </c>
      <c r="C334" s="204">
        <v>-15</v>
      </c>
      <c r="D334" s="204">
        <v>-4</v>
      </c>
      <c r="E334" s="204">
        <v>-29</v>
      </c>
      <c r="F334" s="78"/>
    </row>
    <row r="335" spans="1:6" ht="12.75" customHeight="1" x14ac:dyDescent="0.2">
      <c r="A335" s="527" t="s">
        <v>221</v>
      </c>
      <c r="B335" s="528" t="s">
        <v>771</v>
      </c>
      <c r="C335" s="572">
        <f>C332-C333-C334</f>
        <v>202</v>
      </c>
      <c r="D335" s="572">
        <f>D332-D333-D334</f>
        <v>193</v>
      </c>
      <c r="E335" s="572">
        <f>E332-E333-E334</f>
        <v>-562</v>
      </c>
    </row>
    <row r="336" spans="1:6" ht="12.75" customHeight="1" x14ac:dyDescent="0.2">
      <c r="A336" s="79"/>
      <c r="B336" s="80"/>
      <c r="C336" s="81"/>
      <c r="D336" s="81"/>
      <c r="E336" s="82"/>
      <c r="F336" s="78"/>
    </row>
    <row r="337" spans="1:6" ht="12.75" customHeight="1" x14ac:dyDescent="0.2">
      <c r="A337" s="79"/>
      <c r="B337" s="80"/>
      <c r="C337" s="81"/>
      <c r="D337" s="81"/>
      <c r="E337" s="82"/>
      <c r="F337" s="78"/>
    </row>
    <row r="338" spans="1:6" ht="12.75" customHeight="1" x14ac:dyDescent="0.2">
      <c r="A338" s="83"/>
      <c r="B338" s="84"/>
      <c r="C338" s="84"/>
      <c r="D338" s="85"/>
      <c r="E338" s="86"/>
      <c r="F338" s="10" t="s">
        <v>849</v>
      </c>
    </row>
    <row r="339" spans="1:6" ht="12.75" customHeight="1" x14ac:dyDescent="0.2">
      <c r="A339" s="525" t="s">
        <v>222</v>
      </c>
      <c r="B339" s="513" t="s">
        <v>744</v>
      </c>
      <c r="C339" s="516">
        <v>2022</v>
      </c>
      <c r="D339" s="516">
        <v>2021</v>
      </c>
      <c r="E339" s="516">
        <v>2020</v>
      </c>
      <c r="F339" s="526" t="s">
        <v>857</v>
      </c>
    </row>
    <row r="340" spans="1:6" ht="12.75" customHeight="1" x14ac:dyDescent="0.2">
      <c r="A340" s="190" t="s">
        <v>223</v>
      </c>
      <c r="B340" s="191" t="s">
        <v>771</v>
      </c>
      <c r="C340" s="367">
        <f>+SUM(C341:C346)</f>
        <v>1778.8000000000002</v>
      </c>
      <c r="D340" s="367">
        <f>+SUM(D341:D346)</f>
        <v>1807.7378717500001</v>
      </c>
      <c r="E340" s="367">
        <f>+SUM(E341:E346)</f>
        <v>1724.8000000000002</v>
      </c>
      <c r="F340" s="87"/>
    </row>
    <row r="341" spans="1:6" ht="12.75" customHeight="1" x14ac:dyDescent="0.2">
      <c r="A341" s="205" t="s">
        <v>224</v>
      </c>
      <c r="B341" s="194" t="s">
        <v>771</v>
      </c>
      <c r="C341" s="586">
        <v>1155.5999999999999</v>
      </c>
      <c r="D341" s="206">
        <v>1065.55679085</v>
      </c>
      <c r="E341" s="206">
        <v>1015.6</v>
      </c>
      <c r="F341" s="78"/>
    </row>
    <row r="342" spans="1:6" ht="12.75" customHeight="1" x14ac:dyDescent="0.2">
      <c r="A342" s="205" t="s">
        <v>225</v>
      </c>
      <c r="B342" s="194" t="s">
        <v>771</v>
      </c>
      <c r="C342" s="586">
        <v>455.4</v>
      </c>
      <c r="D342" s="206">
        <v>433.60392225999999</v>
      </c>
      <c r="E342" s="206">
        <v>510.8</v>
      </c>
      <c r="F342" s="78"/>
    </row>
    <row r="343" spans="1:6" ht="12.75" customHeight="1" x14ac:dyDescent="0.2">
      <c r="A343" s="203" t="s">
        <v>226</v>
      </c>
      <c r="B343" s="197" t="s">
        <v>771</v>
      </c>
      <c r="C343" s="587">
        <v>141.9</v>
      </c>
      <c r="D343" s="207">
        <v>274.40596257999999</v>
      </c>
      <c r="E343" s="207">
        <v>167.8</v>
      </c>
      <c r="F343" s="78"/>
    </row>
    <row r="344" spans="1:6" ht="12.75" customHeight="1" x14ac:dyDescent="0.2">
      <c r="A344" s="203" t="s">
        <v>227</v>
      </c>
      <c r="B344" s="197" t="s">
        <v>771</v>
      </c>
      <c r="C344" s="587">
        <v>9.9</v>
      </c>
      <c r="D344" s="207">
        <v>6.8433903799999989</v>
      </c>
      <c r="E344" s="207">
        <v>9.5</v>
      </c>
      <c r="F344" s="78"/>
    </row>
    <row r="345" spans="1:6" ht="12.75" customHeight="1" x14ac:dyDescent="0.2">
      <c r="A345" s="202" t="s">
        <v>228</v>
      </c>
      <c r="B345" s="197" t="s">
        <v>771</v>
      </c>
      <c r="C345" s="587">
        <v>7.7</v>
      </c>
      <c r="D345" s="207">
        <v>24.291828899999999</v>
      </c>
      <c r="E345" s="207">
        <v>15.7</v>
      </c>
      <c r="F345" s="78"/>
    </row>
    <row r="346" spans="1:6" ht="12.75" customHeight="1" x14ac:dyDescent="0.2">
      <c r="A346" s="202" t="s">
        <v>229</v>
      </c>
      <c r="B346" s="197" t="s">
        <v>771</v>
      </c>
      <c r="C346" s="207">
        <v>8.3000000000000007</v>
      </c>
      <c r="D346" s="207">
        <v>3.0359767799999999</v>
      </c>
      <c r="E346" s="207">
        <v>5.3999999999999995</v>
      </c>
      <c r="F346" s="78"/>
    </row>
    <row r="347" spans="1:6" ht="12.75" customHeight="1" x14ac:dyDescent="0.2">
      <c r="A347" s="199" t="s">
        <v>230</v>
      </c>
      <c r="B347" s="200" t="s">
        <v>771</v>
      </c>
      <c r="C347" s="208">
        <f>+SUM(C348:C351)</f>
        <v>9629.9999999999982</v>
      </c>
      <c r="D347" s="208">
        <f>+SUM(D348:D351)</f>
        <v>10481.028804852367</v>
      </c>
      <c r="E347" s="208">
        <f>+SUM(E348:E351)</f>
        <v>7345.3</v>
      </c>
      <c r="F347" s="78"/>
    </row>
    <row r="348" spans="1:6" ht="12.75" customHeight="1" x14ac:dyDescent="0.2">
      <c r="A348" s="202" t="s">
        <v>231</v>
      </c>
      <c r="B348" s="197" t="s">
        <v>771</v>
      </c>
      <c r="C348" s="589">
        <v>7271.8999999999987</v>
      </c>
      <c r="D348" s="207">
        <v>9350.2695605823665</v>
      </c>
      <c r="E348" s="207">
        <v>6566.5</v>
      </c>
      <c r="F348" s="78"/>
    </row>
    <row r="349" spans="1:6" ht="12.75" customHeight="1" x14ac:dyDescent="0.2">
      <c r="A349" s="202" t="s">
        <v>228</v>
      </c>
      <c r="B349" s="197" t="s">
        <v>771</v>
      </c>
      <c r="C349" s="588">
        <v>421</v>
      </c>
      <c r="D349" s="207">
        <v>640.38079655000013</v>
      </c>
      <c r="E349" s="207">
        <v>525.70000000000005</v>
      </c>
      <c r="F349" s="78"/>
    </row>
    <row r="350" spans="1:6" ht="12.75" customHeight="1" x14ac:dyDescent="0.2">
      <c r="A350" s="203" t="s">
        <v>227</v>
      </c>
      <c r="B350" s="197" t="s">
        <v>771</v>
      </c>
      <c r="C350" s="589">
        <v>1937.1</v>
      </c>
      <c r="D350" s="207">
        <v>490.37844772000005</v>
      </c>
      <c r="E350" s="207">
        <v>252</v>
      </c>
      <c r="F350" s="78"/>
    </row>
    <row r="351" spans="1:6" ht="12.75" customHeight="1" x14ac:dyDescent="0.2">
      <c r="A351" s="202" t="s">
        <v>229</v>
      </c>
      <c r="B351" s="197" t="s">
        <v>771</v>
      </c>
      <c r="C351" s="366">
        <v>0</v>
      </c>
      <c r="D351" s="366"/>
      <c r="E351" s="366">
        <v>1.1000000000000001</v>
      </c>
      <c r="F351" s="78"/>
    </row>
    <row r="352" spans="1:6" ht="12.75" customHeight="1" x14ac:dyDescent="0.2">
      <c r="A352" s="209" t="s">
        <v>232</v>
      </c>
      <c r="B352" s="210" t="s">
        <v>771</v>
      </c>
      <c r="C352" s="368">
        <f>C347+C340</f>
        <v>11408.8</v>
      </c>
      <c r="D352" s="368">
        <f>D347+D340</f>
        <v>12288.766676602367</v>
      </c>
      <c r="E352" s="368">
        <f>E347+E340</f>
        <v>9070.1</v>
      </c>
      <c r="F352" s="87"/>
    </row>
    <row r="353" spans="1:6" s="370" customFormat="1" ht="27.75" customHeight="1" x14ac:dyDescent="0.2">
      <c r="A353" s="648" t="s">
        <v>233</v>
      </c>
      <c r="B353" s="648"/>
      <c r="C353" s="648"/>
      <c r="D353" s="648"/>
      <c r="E353" s="648"/>
      <c r="F353" s="369"/>
    </row>
    <row r="354" spans="1:6" s="370" customFormat="1" ht="11.85" customHeight="1" x14ac:dyDescent="0.2">
      <c r="A354" s="444"/>
      <c r="B354" s="444"/>
      <c r="C354" s="444"/>
      <c r="D354" s="444"/>
      <c r="E354" s="444"/>
      <c r="F354" s="369"/>
    </row>
    <row r="355" spans="1:6" s="370" customFormat="1" ht="12.75" customHeight="1" x14ac:dyDescent="0.2">
      <c r="A355" s="444"/>
      <c r="B355" s="444"/>
      <c r="C355" s="444"/>
      <c r="D355" s="444"/>
      <c r="E355" s="444"/>
      <c r="F355" s="10" t="s">
        <v>849</v>
      </c>
    </row>
    <row r="356" spans="1:6" x14ac:dyDescent="0.2">
      <c r="A356" s="525" t="s">
        <v>234</v>
      </c>
      <c r="B356" s="513" t="s">
        <v>744</v>
      </c>
      <c r="C356" s="516">
        <v>2022</v>
      </c>
      <c r="D356" s="516">
        <v>2021</v>
      </c>
      <c r="E356" s="526">
        <v>2020</v>
      </c>
      <c r="F356" s="526" t="s">
        <v>858</v>
      </c>
    </row>
    <row r="357" spans="1:6" ht="15" x14ac:dyDescent="0.2">
      <c r="A357" s="205" t="s">
        <v>235</v>
      </c>
      <c r="B357" s="217" t="s">
        <v>747</v>
      </c>
      <c r="C357" s="445">
        <v>0.57999999999999996</v>
      </c>
      <c r="D357" s="445">
        <v>0.39</v>
      </c>
      <c r="E357" s="445">
        <v>0.23</v>
      </c>
      <c r="F357" s="69"/>
    </row>
    <row r="358" spans="1:6" ht="15" x14ac:dyDescent="0.2">
      <c r="A358" s="219" t="s">
        <v>236</v>
      </c>
      <c r="B358" s="220" t="s">
        <v>747</v>
      </c>
      <c r="C358" s="446">
        <v>0.46</v>
      </c>
      <c r="D358" s="446">
        <v>0.32</v>
      </c>
      <c r="E358" s="446">
        <v>0.17</v>
      </c>
      <c r="F358" s="98"/>
    </row>
    <row r="359" spans="1:6" ht="24.75" customHeight="1" x14ac:dyDescent="0.2">
      <c r="A359" s="648" t="s">
        <v>237</v>
      </c>
      <c r="B359" s="648"/>
      <c r="C359" s="648"/>
      <c r="D359" s="648"/>
      <c r="E359" s="648"/>
      <c r="F359" s="78"/>
    </row>
    <row r="360" spans="1:6" ht="24.75" customHeight="1" x14ac:dyDescent="0.2">
      <c r="A360" s="635" t="s">
        <v>238</v>
      </c>
      <c r="B360" s="635"/>
      <c r="C360" s="635"/>
      <c r="D360" s="635"/>
      <c r="E360" s="635"/>
      <c r="F360" s="78"/>
    </row>
    <row r="361" spans="1:6" ht="12.75" customHeight="1" x14ac:dyDescent="0.2">
      <c r="A361" s="444"/>
      <c r="B361" s="444"/>
      <c r="C361" s="444"/>
      <c r="D361" s="444"/>
      <c r="E361" s="444"/>
      <c r="F361" s="78"/>
    </row>
    <row r="362" spans="1:6" ht="12.75" customHeight="1" x14ac:dyDescent="0.2">
      <c r="A362" s="88"/>
      <c r="B362" s="89"/>
      <c r="C362" s="90"/>
      <c r="D362" s="90"/>
      <c r="E362" s="90"/>
      <c r="F362" s="78"/>
    </row>
    <row r="363" spans="1:6" ht="12.75" customHeight="1" x14ac:dyDescent="0.2">
      <c r="A363" s="9" t="s">
        <v>239</v>
      </c>
      <c r="B363" s="91"/>
      <c r="C363" s="91"/>
      <c r="D363" s="92"/>
      <c r="E363" s="92"/>
      <c r="F363" s="10" t="s">
        <v>849</v>
      </c>
    </row>
    <row r="364" spans="1:6" ht="12.75" customHeight="1" x14ac:dyDescent="0.2">
      <c r="A364" s="529" t="s">
        <v>240</v>
      </c>
      <c r="B364" s="513" t="s">
        <v>744</v>
      </c>
      <c r="C364" s="516">
        <v>2022</v>
      </c>
      <c r="D364" s="516">
        <v>2021</v>
      </c>
      <c r="E364" s="516">
        <v>2020</v>
      </c>
      <c r="F364" s="530" t="s">
        <v>858</v>
      </c>
    </row>
    <row r="365" spans="1:6" ht="12.75" customHeight="1" x14ac:dyDescent="0.2">
      <c r="A365" s="211" t="s">
        <v>241</v>
      </c>
      <c r="B365" s="212" t="s">
        <v>771</v>
      </c>
      <c r="C365" s="362">
        <v>11269</v>
      </c>
      <c r="D365" s="362">
        <f>SUM(D366:D369)</f>
        <v>12537</v>
      </c>
      <c r="E365" s="362">
        <f>SUM(E366:E369)</f>
        <v>8952</v>
      </c>
      <c r="F365" s="93"/>
    </row>
    <row r="366" spans="1:6" ht="12.75" customHeight="1" x14ac:dyDescent="0.2">
      <c r="A366" s="574" t="s">
        <v>242</v>
      </c>
      <c r="B366" s="575" t="s">
        <v>771</v>
      </c>
      <c r="C366" s="214">
        <v>9221.4602878197711</v>
      </c>
      <c r="D366" s="214">
        <v>10540</v>
      </c>
      <c r="E366" s="214">
        <v>7158</v>
      </c>
      <c r="F366" s="78"/>
    </row>
    <row r="367" spans="1:6" ht="12.75" customHeight="1" x14ac:dyDescent="0.2">
      <c r="A367" s="576" t="s">
        <v>243</v>
      </c>
      <c r="B367" s="577" t="s">
        <v>771</v>
      </c>
      <c r="C367" s="215">
        <v>1829.7436508954363</v>
      </c>
      <c r="D367" s="215">
        <v>1972</v>
      </c>
      <c r="E367" s="215">
        <v>1747</v>
      </c>
      <c r="F367" s="4"/>
    </row>
    <row r="368" spans="1:6" ht="12.75" customHeight="1" x14ac:dyDescent="0.2">
      <c r="A368" s="578" t="s">
        <v>244</v>
      </c>
      <c r="B368" s="577" t="s">
        <v>771</v>
      </c>
      <c r="C368" s="573">
        <v>155.56963057678166</v>
      </c>
      <c r="D368" s="579" t="s">
        <v>745</v>
      </c>
      <c r="E368" s="579" t="s">
        <v>745</v>
      </c>
      <c r="F368" s="4"/>
    </row>
    <row r="369" spans="1:8" ht="12.75" customHeight="1" x14ac:dyDescent="0.2">
      <c r="A369" s="580" t="s">
        <v>245</v>
      </c>
      <c r="B369" s="581" t="s">
        <v>771</v>
      </c>
      <c r="C369" s="216">
        <v>62.634756766297855</v>
      </c>
      <c r="D369" s="216">
        <v>25</v>
      </c>
      <c r="E369" s="216">
        <v>47</v>
      </c>
      <c r="F369" s="4"/>
    </row>
    <row r="370" spans="1:8" ht="12.75" customHeight="1" x14ac:dyDescent="0.2">
      <c r="A370" s="582" t="s">
        <v>246</v>
      </c>
      <c r="B370" s="583"/>
      <c r="C370" s="92"/>
      <c r="D370" s="92"/>
      <c r="E370" s="92"/>
      <c r="F370" s="4"/>
    </row>
    <row r="371" spans="1:8" ht="12.75" customHeight="1" x14ac:dyDescent="0.2">
      <c r="A371" s="95"/>
      <c r="B371" s="91"/>
      <c r="C371" s="92"/>
      <c r="D371" s="92"/>
      <c r="E371" s="92"/>
      <c r="F371" s="4"/>
    </row>
    <row r="372" spans="1:8" ht="12.75" customHeight="1" x14ac:dyDescent="0.2">
      <c r="A372" s="95"/>
      <c r="B372" s="91"/>
      <c r="C372" s="92"/>
      <c r="D372" s="92"/>
      <c r="E372" s="92"/>
      <c r="F372" s="4"/>
    </row>
    <row r="373" spans="1:8" x14ac:dyDescent="0.2">
      <c r="A373" s="9" t="s">
        <v>247</v>
      </c>
      <c r="B373" s="96"/>
      <c r="C373" s="96"/>
      <c r="D373" s="97"/>
      <c r="E373" s="97"/>
      <c r="F373" s="10" t="s">
        <v>849</v>
      </c>
    </row>
    <row r="374" spans="1:8" ht="15" x14ac:dyDescent="0.2">
      <c r="A374" s="525" t="s">
        <v>248</v>
      </c>
      <c r="B374" s="513" t="s">
        <v>744</v>
      </c>
      <c r="C374" s="526">
        <v>2022</v>
      </c>
      <c r="D374" s="526">
        <v>2021</v>
      </c>
      <c r="E374" s="526">
        <v>2020</v>
      </c>
      <c r="F374" s="526" t="s">
        <v>859</v>
      </c>
    </row>
    <row r="375" spans="1:8" x14ac:dyDescent="0.2">
      <c r="A375" s="205" t="s">
        <v>249</v>
      </c>
      <c r="B375" s="217" t="s">
        <v>747</v>
      </c>
      <c r="C375" s="392">
        <v>89</v>
      </c>
      <c r="D375" s="392">
        <v>92</v>
      </c>
      <c r="E375" s="218">
        <v>89</v>
      </c>
      <c r="F375" s="69"/>
    </row>
    <row r="376" spans="1:8" x14ac:dyDescent="0.2">
      <c r="A376" s="219" t="s">
        <v>250</v>
      </c>
      <c r="B376" s="220" t="s">
        <v>747</v>
      </c>
      <c r="C376" s="393">
        <v>11</v>
      </c>
      <c r="D376" s="393">
        <v>8</v>
      </c>
      <c r="E376" s="221">
        <v>11</v>
      </c>
      <c r="F376" s="98"/>
    </row>
    <row r="377" spans="1:8" ht="28.5" customHeight="1" x14ac:dyDescent="0.2">
      <c r="A377" s="636" t="s">
        <v>251</v>
      </c>
      <c r="B377" s="636"/>
      <c r="C377" s="636"/>
      <c r="D377" s="636"/>
      <c r="E377" s="636"/>
      <c r="F377" s="636"/>
    </row>
    <row r="378" spans="1:8" ht="12.75" customHeight="1" x14ac:dyDescent="0.2">
      <c r="A378" s="99"/>
      <c r="B378" s="99"/>
      <c r="C378" s="100"/>
      <c r="D378" s="100"/>
      <c r="E378" s="100"/>
      <c r="F378" s="99"/>
    </row>
    <row r="379" spans="1:8" x14ac:dyDescent="0.2">
      <c r="A379" s="9"/>
      <c r="B379" s="96"/>
      <c r="C379" s="96"/>
      <c r="D379" s="97"/>
      <c r="E379" s="97"/>
      <c r="F379" s="10"/>
    </row>
    <row r="380" spans="1:8" ht="12.75" customHeight="1" x14ac:dyDescent="0.2">
      <c r="A380" s="99"/>
      <c r="B380" s="99"/>
      <c r="C380" s="100"/>
      <c r="D380" s="100"/>
      <c r="E380" s="100"/>
      <c r="F380" s="99"/>
    </row>
    <row r="381" spans="1:8" ht="12.75" customHeight="1" x14ac:dyDescent="0.2">
      <c r="A381" s="99"/>
      <c r="B381" s="99"/>
      <c r="C381" s="100"/>
      <c r="D381" s="100"/>
      <c r="E381" s="100"/>
      <c r="F381" s="99"/>
      <c r="G381" s="176"/>
      <c r="H381" s="177"/>
    </row>
    <row r="382" spans="1:8" ht="12.75" customHeight="1" x14ac:dyDescent="0.2">
      <c r="A382" s="299" t="s">
        <v>252</v>
      </c>
      <c r="B382" s="99"/>
      <c r="C382" s="100"/>
      <c r="D382" s="100"/>
      <c r="E382" s="100"/>
      <c r="F382" s="99"/>
      <c r="G382" s="176"/>
      <c r="H382" s="177"/>
    </row>
    <row r="383" spans="1:8" ht="12.75" customHeight="1" x14ac:dyDescent="0.2">
      <c r="A383" s="9" t="s">
        <v>253</v>
      </c>
      <c r="B383" s="96"/>
      <c r="C383" s="96"/>
      <c r="D383" s="97"/>
      <c r="E383" s="97"/>
      <c r="F383" s="10" t="s">
        <v>849</v>
      </c>
      <c r="G383" s="176"/>
      <c r="H383" s="177"/>
    </row>
    <row r="384" spans="1:8" ht="12.75" customHeight="1" x14ac:dyDescent="0.2">
      <c r="A384" s="525" t="s">
        <v>254</v>
      </c>
      <c r="B384" s="513" t="s">
        <v>744</v>
      </c>
      <c r="C384" s="526">
        <v>2022</v>
      </c>
      <c r="D384" s="526">
        <v>2021</v>
      </c>
      <c r="E384" s="526">
        <v>2020</v>
      </c>
      <c r="F384" s="526" t="s">
        <v>860</v>
      </c>
      <c r="G384" s="176"/>
      <c r="H384" s="177"/>
    </row>
    <row r="385" spans="1:8" ht="12.75" customHeight="1" x14ac:dyDescent="0.2">
      <c r="A385" s="211" t="s">
        <v>255</v>
      </c>
      <c r="B385" s="212" t="s">
        <v>755</v>
      </c>
      <c r="C385" s="362">
        <f>+SUM(C386:C389)</f>
        <v>7252</v>
      </c>
      <c r="D385" s="362">
        <f>+SUM(D386:D389)</f>
        <v>229</v>
      </c>
      <c r="E385" s="213">
        <f>+SUM(E386:E389)</f>
        <v>4410</v>
      </c>
      <c r="F385" s="98"/>
      <c r="G385" s="176"/>
    </row>
    <row r="386" spans="1:8" x14ac:dyDescent="0.2">
      <c r="A386" s="222" t="s">
        <v>903</v>
      </c>
      <c r="B386" s="223" t="s">
        <v>755</v>
      </c>
      <c r="C386" s="460">
        <v>149</v>
      </c>
      <c r="D386" s="460">
        <v>43</v>
      </c>
      <c r="E386" s="460">
        <v>315</v>
      </c>
      <c r="F386" s="98"/>
    </row>
    <row r="387" spans="1:8" x14ac:dyDescent="0.2">
      <c r="A387" s="224" t="s">
        <v>256</v>
      </c>
      <c r="B387" s="225" t="s">
        <v>755</v>
      </c>
      <c r="C387" s="456">
        <v>1130</v>
      </c>
      <c r="D387" s="456">
        <v>94</v>
      </c>
      <c r="E387" s="456">
        <v>777</v>
      </c>
      <c r="F387" s="98"/>
    </row>
    <row r="388" spans="1:8" x14ac:dyDescent="0.2">
      <c r="A388" s="224" t="s">
        <v>257</v>
      </c>
      <c r="B388" s="225" t="s">
        <v>755</v>
      </c>
      <c r="C388" s="457">
        <v>5936</v>
      </c>
      <c r="D388" s="457">
        <v>92</v>
      </c>
      <c r="E388" s="457">
        <v>2473</v>
      </c>
      <c r="F388" s="98"/>
    </row>
    <row r="389" spans="1:8" x14ac:dyDescent="0.2">
      <c r="A389" s="226" t="s">
        <v>258</v>
      </c>
      <c r="B389" s="227" t="s">
        <v>755</v>
      </c>
      <c r="C389" s="462">
        <v>37</v>
      </c>
      <c r="D389" s="462">
        <v>0</v>
      </c>
      <c r="E389" s="462">
        <v>845</v>
      </c>
      <c r="F389" s="228"/>
    </row>
    <row r="390" spans="1:8" x14ac:dyDescent="0.2">
      <c r="A390" s="470"/>
      <c r="B390" s="471"/>
      <c r="C390" s="471"/>
      <c r="D390" s="472"/>
      <c r="E390" s="472"/>
      <c r="F390" s="228"/>
    </row>
    <row r="391" spans="1:8" s="101" customFormat="1" x14ac:dyDescent="0.25">
      <c r="A391" s="102"/>
      <c r="B391" s="102"/>
      <c r="C391" s="103"/>
      <c r="D391" s="103"/>
      <c r="E391" s="103"/>
      <c r="F391" s="10" t="s">
        <v>849</v>
      </c>
    </row>
    <row r="392" spans="1:8" x14ac:dyDescent="0.2">
      <c r="A392" s="525" t="s">
        <v>254</v>
      </c>
      <c r="B392" s="513" t="s">
        <v>744</v>
      </c>
      <c r="C392" s="526">
        <v>2022</v>
      </c>
      <c r="D392" s="526">
        <v>2021</v>
      </c>
      <c r="E392" s="526">
        <v>2020</v>
      </c>
      <c r="F392" s="526" t="s">
        <v>860</v>
      </c>
      <c r="G392" s="176"/>
      <c r="H392" s="177"/>
    </row>
    <row r="393" spans="1:8" ht="15" x14ac:dyDescent="0.2">
      <c r="A393" s="211" t="s">
        <v>259</v>
      </c>
      <c r="B393" s="212" t="s">
        <v>755</v>
      </c>
      <c r="C393" s="468">
        <f>+SUM(C394:C397)</f>
        <v>2004.0468478260802</v>
      </c>
      <c r="D393" s="468">
        <f>+SUM(D394:D397)</f>
        <v>418.60188405797101</v>
      </c>
      <c r="E393" s="469">
        <f>+SUM(E394:E397)</f>
        <v>1309.1399999999999</v>
      </c>
      <c r="F393" s="98"/>
      <c r="G393" s="176"/>
    </row>
    <row r="394" spans="1:8" x14ac:dyDescent="0.2">
      <c r="A394" s="222" t="s">
        <v>903</v>
      </c>
      <c r="B394" s="223" t="s">
        <v>755</v>
      </c>
      <c r="C394" s="473">
        <v>56.743586956521732</v>
      </c>
      <c r="D394" s="473">
        <v>45.184782608695656</v>
      </c>
      <c r="E394" s="473">
        <v>70.61</v>
      </c>
      <c r="F394" s="98"/>
    </row>
    <row r="395" spans="1:8" x14ac:dyDescent="0.2">
      <c r="A395" s="224" t="s">
        <v>256</v>
      </c>
      <c r="B395" s="225" t="s">
        <v>755</v>
      </c>
      <c r="C395" s="473">
        <v>364.08960144927613</v>
      </c>
      <c r="D395" s="473">
        <v>205.72797101449277</v>
      </c>
      <c r="E395" s="473">
        <v>320.07</v>
      </c>
      <c r="F395" s="98"/>
    </row>
    <row r="396" spans="1:8" x14ac:dyDescent="0.2">
      <c r="A396" s="224" t="s">
        <v>257</v>
      </c>
      <c r="B396" s="225" t="s">
        <v>755</v>
      </c>
      <c r="C396" s="473">
        <v>1574.5424275362243</v>
      </c>
      <c r="D396" s="473">
        <v>167.68913043478261</v>
      </c>
      <c r="E396" s="473">
        <v>746.64</v>
      </c>
      <c r="F396" s="98"/>
    </row>
    <row r="397" spans="1:8" x14ac:dyDescent="0.2">
      <c r="A397" s="226" t="s">
        <v>258</v>
      </c>
      <c r="B397" s="227" t="s">
        <v>755</v>
      </c>
      <c r="C397" s="616">
        <v>8.6712318840579723</v>
      </c>
      <c r="D397" s="616">
        <v>0</v>
      </c>
      <c r="E397" s="616">
        <v>171.82</v>
      </c>
      <c r="F397" s="228"/>
    </row>
    <row r="398" spans="1:8" s="101" customFormat="1" ht="30" customHeight="1" x14ac:dyDescent="0.25">
      <c r="A398" s="636" t="s">
        <v>260</v>
      </c>
      <c r="B398" s="636"/>
      <c r="C398" s="636"/>
      <c r="D398" s="636"/>
      <c r="E398" s="636"/>
      <c r="F398" s="636"/>
    </row>
    <row r="399" spans="1:8" s="101" customFormat="1" x14ac:dyDescent="0.25">
      <c r="A399" s="104"/>
      <c r="B399" s="104"/>
      <c r="C399" s="104"/>
      <c r="D399" s="105"/>
      <c r="E399" s="105"/>
      <c r="F399" s="10" t="s">
        <v>849</v>
      </c>
    </row>
    <row r="400" spans="1:8" s="101" customFormat="1" x14ac:dyDescent="0.2">
      <c r="A400" s="525" t="s">
        <v>261</v>
      </c>
      <c r="B400" s="513" t="s">
        <v>744</v>
      </c>
      <c r="C400" s="526">
        <v>2022</v>
      </c>
      <c r="D400" s="526">
        <v>2021</v>
      </c>
      <c r="E400" s="526">
        <v>2020</v>
      </c>
      <c r="F400" s="526" t="s">
        <v>861</v>
      </c>
    </row>
    <row r="401" spans="1:6" ht="26.25" customHeight="1" x14ac:dyDescent="0.2">
      <c r="A401" s="229" t="s">
        <v>262</v>
      </c>
      <c r="B401" s="225" t="s">
        <v>755</v>
      </c>
      <c r="C401" s="394">
        <v>4</v>
      </c>
      <c r="D401" s="394">
        <v>0</v>
      </c>
      <c r="E401" s="230">
        <v>1</v>
      </c>
      <c r="F401" s="98"/>
    </row>
    <row r="402" spans="1:6" ht="26.25" customHeight="1" x14ac:dyDescent="0.2">
      <c r="A402" s="231" t="s">
        <v>263</v>
      </c>
      <c r="B402" s="225" t="s">
        <v>755</v>
      </c>
      <c r="C402" s="394">
        <v>7</v>
      </c>
      <c r="D402" s="394">
        <v>0</v>
      </c>
      <c r="E402" s="230">
        <v>2</v>
      </c>
      <c r="F402" s="98"/>
    </row>
    <row r="403" spans="1:6" s="4" customFormat="1" ht="26.25" customHeight="1" x14ac:dyDescent="0.2">
      <c r="A403" s="232" t="s">
        <v>264</v>
      </c>
      <c r="B403" s="227" t="s">
        <v>755</v>
      </c>
      <c r="C403" s="395">
        <v>11</v>
      </c>
      <c r="D403" s="395">
        <v>0</v>
      </c>
      <c r="E403" s="233">
        <v>0</v>
      </c>
      <c r="F403" s="98"/>
    </row>
    <row r="404" spans="1:6" s="4" customFormat="1" ht="22.5" customHeight="1" x14ac:dyDescent="0.2">
      <c r="A404" s="651" t="s">
        <v>265</v>
      </c>
      <c r="B404" s="636"/>
      <c r="C404" s="636"/>
      <c r="D404" s="636"/>
      <c r="E404" s="636"/>
      <c r="F404" s="636"/>
    </row>
    <row r="405" spans="1:6" s="4" customFormat="1" x14ac:dyDescent="0.2">
      <c r="A405" s="106"/>
      <c r="B405" s="107"/>
      <c r="C405" s="108"/>
      <c r="D405" s="108"/>
      <c r="E405" s="108"/>
      <c r="F405" s="98"/>
    </row>
    <row r="406" spans="1:6" s="4" customFormat="1" x14ac:dyDescent="0.2">
      <c r="A406" s="106"/>
      <c r="B406" s="107"/>
      <c r="C406" s="108"/>
      <c r="D406" s="108"/>
      <c r="E406" s="108"/>
      <c r="F406" s="98"/>
    </row>
    <row r="407" spans="1:6" s="4" customFormat="1" x14ac:dyDescent="0.2">
      <c r="A407" s="9" t="s">
        <v>266</v>
      </c>
      <c r="B407" s="89"/>
      <c r="C407" s="89"/>
      <c r="D407" s="109"/>
      <c r="E407" s="109"/>
      <c r="F407" s="10" t="s">
        <v>849</v>
      </c>
    </row>
    <row r="408" spans="1:6" s="178" customFormat="1" x14ac:dyDescent="0.2">
      <c r="A408" s="234" t="s">
        <v>267</v>
      </c>
      <c r="B408" s="234"/>
      <c r="C408" s="234"/>
      <c r="D408" s="234"/>
      <c r="E408" s="234"/>
      <c r="F408" s="526" t="s">
        <v>862</v>
      </c>
    </row>
    <row r="409" spans="1:6" s="112" customFormat="1" x14ac:dyDescent="0.2">
      <c r="A409" s="118" t="s">
        <v>268</v>
      </c>
      <c r="B409" s="111" t="s">
        <v>744</v>
      </c>
      <c r="C409" s="437">
        <v>2021</v>
      </c>
      <c r="D409" s="365">
        <v>2020</v>
      </c>
      <c r="E409" s="365">
        <v>2019</v>
      </c>
    </row>
    <row r="410" spans="1:6" s="112" customFormat="1" ht="14.25" customHeight="1" x14ac:dyDescent="0.2">
      <c r="A410" s="113" t="s">
        <v>269</v>
      </c>
      <c r="B410" s="114" t="s">
        <v>772</v>
      </c>
      <c r="C410" s="438">
        <v>3361900.59</v>
      </c>
      <c r="D410" s="438">
        <v>4299770.9105009651</v>
      </c>
      <c r="E410" s="438">
        <v>5696097.2576621687</v>
      </c>
    </row>
    <row r="411" spans="1:6" s="112" customFormat="1" ht="14.25" customHeight="1" x14ac:dyDescent="0.2">
      <c r="A411" s="113" t="s">
        <v>270</v>
      </c>
      <c r="B411" s="114" t="s">
        <v>772</v>
      </c>
      <c r="C411" s="438">
        <v>0</v>
      </c>
      <c r="D411" s="438">
        <v>0</v>
      </c>
      <c r="E411" s="438">
        <v>0</v>
      </c>
    </row>
    <row r="412" spans="1:6" s="112" customFormat="1" ht="14.25" customHeight="1" x14ac:dyDescent="0.2">
      <c r="A412" s="113" t="s">
        <v>271</v>
      </c>
      <c r="B412" s="114" t="s">
        <v>772</v>
      </c>
      <c r="C412" s="438">
        <v>0</v>
      </c>
      <c r="D412" s="438">
        <v>889796.10050096537</v>
      </c>
      <c r="E412" s="438">
        <v>539348.25766216847</v>
      </c>
    </row>
    <row r="413" spans="1:6" s="112" customFormat="1" ht="16.5" customHeight="1" x14ac:dyDescent="0.2">
      <c r="A413" s="113" t="s">
        <v>272</v>
      </c>
      <c r="B413" s="114" t="s">
        <v>772</v>
      </c>
      <c r="C413" s="438">
        <v>0</v>
      </c>
      <c r="D413" s="438">
        <v>0</v>
      </c>
      <c r="E413" s="438">
        <v>0</v>
      </c>
    </row>
    <row r="414" spans="1:6" s="112" customFormat="1" ht="14.25" customHeight="1" x14ac:dyDescent="0.2">
      <c r="A414" s="113" t="s">
        <v>273</v>
      </c>
      <c r="B414" s="114" t="s">
        <v>772</v>
      </c>
      <c r="C414" s="438">
        <v>0</v>
      </c>
      <c r="D414" s="438">
        <v>37446.236127989541</v>
      </c>
      <c r="E414" s="438">
        <v>188527.74184489541</v>
      </c>
    </row>
    <row r="415" spans="1:6" s="112" customFormat="1" ht="26.25" customHeight="1" x14ac:dyDescent="0.2">
      <c r="A415" s="113" t="s">
        <v>274</v>
      </c>
      <c r="B415" s="114" t="s">
        <v>772</v>
      </c>
      <c r="C415" s="438">
        <v>0</v>
      </c>
      <c r="D415" s="438">
        <v>37446.236127989541</v>
      </c>
      <c r="E415" s="438">
        <v>188527.74184489541</v>
      </c>
    </row>
    <row r="416" spans="1:6" s="112" customFormat="1" x14ac:dyDescent="0.2">
      <c r="A416" s="235" t="s">
        <v>275</v>
      </c>
      <c r="B416" s="236" t="s">
        <v>755</v>
      </c>
      <c r="C416" s="439">
        <v>90</v>
      </c>
      <c r="D416" s="439">
        <v>92</v>
      </c>
      <c r="E416" s="439">
        <v>120.16164383561645</v>
      </c>
    </row>
    <row r="417" spans="1:6" s="112" customFormat="1" ht="14.25" customHeight="1" x14ac:dyDescent="0.2">
      <c r="A417" s="115"/>
      <c r="B417" s="116"/>
      <c r="C417" s="116"/>
      <c r="D417" s="117"/>
      <c r="E417" s="117"/>
      <c r="F417" s="10" t="s">
        <v>849</v>
      </c>
    </row>
    <row r="418" spans="1:6" s="179" customFormat="1" x14ac:dyDescent="0.2">
      <c r="A418" s="237" t="s">
        <v>276</v>
      </c>
      <c r="B418" s="234"/>
      <c r="C418" s="234"/>
      <c r="D418" s="234"/>
      <c r="E418" s="234"/>
      <c r="F418" s="526" t="s">
        <v>862</v>
      </c>
    </row>
    <row r="419" spans="1:6" s="179" customFormat="1" x14ac:dyDescent="0.2">
      <c r="A419" s="118" t="s">
        <v>268</v>
      </c>
      <c r="B419" s="111" t="s">
        <v>744</v>
      </c>
      <c r="C419" s="437">
        <v>2021</v>
      </c>
      <c r="D419" s="365">
        <v>2020</v>
      </c>
      <c r="E419" s="365">
        <v>2019</v>
      </c>
    </row>
    <row r="420" spans="1:6" s="179" customFormat="1" x14ac:dyDescent="0.2">
      <c r="A420" s="113" t="s">
        <v>269</v>
      </c>
      <c r="B420" s="114" t="s">
        <v>772</v>
      </c>
      <c r="C420" s="438">
        <v>0</v>
      </c>
      <c r="D420" s="438">
        <v>0</v>
      </c>
      <c r="E420" s="438">
        <v>1222337.1162974602</v>
      </c>
    </row>
    <row r="421" spans="1:6" s="179" customFormat="1" x14ac:dyDescent="0.2">
      <c r="A421" s="113" t="s">
        <v>270</v>
      </c>
      <c r="B421" s="114" t="s">
        <v>772</v>
      </c>
      <c r="C421" s="438">
        <v>0</v>
      </c>
      <c r="D421" s="438">
        <v>0</v>
      </c>
      <c r="E421" s="438">
        <v>0</v>
      </c>
    </row>
    <row r="422" spans="1:6" s="179" customFormat="1" x14ac:dyDescent="0.2">
      <c r="A422" s="113" t="s">
        <v>271</v>
      </c>
      <c r="B422" s="114" t="s">
        <v>772</v>
      </c>
      <c r="C422" s="438">
        <v>-47065.73</v>
      </c>
      <c r="D422" s="438">
        <v>-45656.258885310526</v>
      </c>
      <c r="E422" s="438">
        <v>571485.7395090888</v>
      </c>
    </row>
    <row r="423" spans="1:6" s="179" customFormat="1" x14ac:dyDescent="0.2">
      <c r="A423" s="113" t="s">
        <v>272</v>
      </c>
      <c r="B423" s="114" t="s">
        <v>772</v>
      </c>
      <c r="C423" s="438">
        <v>0</v>
      </c>
      <c r="D423" s="438">
        <v>0</v>
      </c>
      <c r="E423" s="438">
        <v>0</v>
      </c>
    </row>
    <row r="424" spans="1:6" s="179" customFormat="1" x14ac:dyDescent="0.2">
      <c r="A424" s="113" t="s">
        <v>273</v>
      </c>
      <c r="B424" s="114" t="s">
        <v>772</v>
      </c>
      <c r="C424" s="438">
        <v>0</v>
      </c>
      <c r="D424" s="438">
        <v>322217.05041175889</v>
      </c>
      <c r="E424" s="438">
        <v>832841.28125051095</v>
      </c>
    </row>
    <row r="425" spans="1:6" s="179" customFormat="1" ht="25.5" x14ac:dyDescent="0.2">
      <c r="A425" s="113" t="s">
        <v>274</v>
      </c>
      <c r="B425" s="114" t="s">
        <v>772</v>
      </c>
      <c r="C425" s="438">
        <v>0</v>
      </c>
      <c r="D425" s="438">
        <v>-121391.33254043123</v>
      </c>
      <c r="E425" s="438">
        <v>231024.02474920065</v>
      </c>
      <c r="F425" s="180"/>
    </row>
    <row r="426" spans="1:6" s="179" customFormat="1" x14ac:dyDescent="0.2">
      <c r="A426" s="235" t="s">
        <v>275</v>
      </c>
      <c r="B426" s="236" t="s">
        <v>755</v>
      </c>
      <c r="C426" s="439">
        <v>0</v>
      </c>
      <c r="D426" s="439">
        <v>0</v>
      </c>
      <c r="E426" s="439">
        <v>1.61369863013699</v>
      </c>
      <c r="F426" s="180"/>
    </row>
    <row r="427" spans="1:6" s="179" customFormat="1" x14ac:dyDescent="0.2">
      <c r="A427" s="115"/>
      <c r="B427" s="116"/>
      <c r="C427" s="116"/>
      <c r="D427" s="119"/>
      <c r="E427" s="119"/>
      <c r="F427" s="10" t="s">
        <v>849</v>
      </c>
    </row>
    <row r="428" spans="1:6" s="179" customFormat="1" x14ac:dyDescent="0.2">
      <c r="A428" s="237" t="s">
        <v>277</v>
      </c>
      <c r="B428" s="234"/>
      <c r="C428" s="234"/>
      <c r="D428" s="234"/>
      <c r="E428" s="234"/>
      <c r="F428" s="526" t="s">
        <v>862</v>
      </c>
    </row>
    <row r="429" spans="1:6" s="179" customFormat="1" x14ac:dyDescent="0.2">
      <c r="A429" s="118" t="s">
        <v>268</v>
      </c>
      <c r="B429" s="111" t="s">
        <v>744</v>
      </c>
      <c r="C429" s="437">
        <v>2021</v>
      </c>
      <c r="D429" s="365">
        <v>2020</v>
      </c>
      <c r="E429" s="365">
        <v>2019</v>
      </c>
    </row>
    <row r="430" spans="1:6" s="179" customFormat="1" x14ac:dyDescent="0.2">
      <c r="A430" s="113" t="s">
        <v>269</v>
      </c>
      <c r="B430" s="114" t="s">
        <v>772</v>
      </c>
      <c r="C430" s="438">
        <v>0</v>
      </c>
      <c r="D430" s="438">
        <v>0</v>
      </c>
      <c r="E430" s="438">
        <v>0</v>
      </c>
    </row>
    <row r="431" spans="1:6" s="179" customFormat="1" x14ac:dyDescent="0.2">
      <c r="A431" s="113" t="s">
        <v>270</v>
      </c>
      <c r="B431" s="114" t="s">
        <v>772</v>
      </c>
      <c r="C431" s="438">
        <v>0</v>
      </c>
      <c r="D431" s="438">
        <v>0</v>
      </c>
      <c r="E431" s="438">
        <v>0</v>
      </c>
    </row>
    <row r="432" spans="1:6" s="179" customFormat="1" x14ac:dyDescent="0.2">
      <c r="A432" s="113" t="s">
        <v>271</v>
      </c>
      <c r="B432" s="114" t="s">
        <v>772</v>
      </c>
      <c r="C432" s="438">
        <v>-11734.87031700288</v>
      </c>
      <c r="D432" s="438">
        <v>-13775.163563160544</v>
      </c>
      <c r="E432" s="438">
        <v>-18275.085964363865</v>
      </c>
    </row>
    <row r="433" spans="1:6" s="179" customFormat="1" x14ac:dyDescent="0.2">
      <c r="A433" s="113" t="s">
        <v>272</v>
      </c>
      <c r="B433" s="114" t="s">
        <v>772</v>
      </c>
      <c r="C433" s="438">
        <v>0</v>
      </c>
      <c r="D433" s="438">
        <v>0</v>
      </c>
      <c r="E433" s="438">
        <v>0</v>
      </c>
      <c r="F433" s="180"/>
    </row>
    <row r="434" spans="1:6" s="179" customFormat="1" x14ac:dyDescent="0.2">
      <c r="A434" s="113" t="s">
        <v>273</v>
      </c>
      <c r="B434" s="114" t="s">
        <v>772</v>
      </c>
      <c r="C434" s="438">
        <v>0</v>
      </c>
      <c r="D434" s="438">
        <v>0</v>
      </c>
      <c r="E434" s="438">
        <v>0</v>
      </c>
      <c r="F434" s="180"/>
    </row>
    <row r="435" spans="1:6" s="179" customFormat="1" ht="25.5" x14ac:dyDescent="0.2">
      <c r="A435" s="113" t="s">
        <v>274</v>
      </c>
      <c r="B435" s="114" t="s">
        <v>772</v>
      </c>
      <c r="C435" s="438">
        <v>0</v>
      </c>
      <c r="D435" s="438">
        <v>55449.798691494718</v>
      </c>
      <c r="E435" s="438">
        <v>0</v>
      </c>
      <c r="F435" s="180"/>
    </row>
    <row r="436" spans="1:6" s="182" customFormat="1" x14ac:dyDescent="0.2">
      <c r="A436" s="235" t="s">
        <v>275</v>
      </c>
      <c r="B436" s="236" t="s">
        <v>755</v>
      </c>
      <c r="C436" s="439">
        <v>0</v>
      </c>
      <c r="D436" s="439">
        <v>0</v>
      </c>
      <c r="E436" s="439">
        <v>0</v>
      </c>
      <c r="F436" s="181"/>
    </row>
    <row r="437" spans="1:6" s="178" customFormat="1" x14ac:dyDescent="0.2">
      <c r="A437" s="183"/>
      <c r="B437" s="184"/>
      <c r="C437" s="184"/>
      <c r="D437" s="184"/>
      <c r="E437" s="184"/>
      <c r="F437" s="10" t="s">
        <v>849</v>
      </c>
    </row>
    <row r="438" spans="1:6" s="178" customFormat="1" x14ac:dyDescent="0.2">
      <c r="A438" s="237" t="s">
        <v>278</v>
      </c>
      <c r="B438" s="234"/>
      <c r="C438" s="234"/>
      <c r="D438" s="234"/>
      <c r="E438" s="234"/>
      <c r="F438" s="526" t="s">
        <v>862</v>
      </c>
    </row>
    <row r="439" spans="1:6" s="178" customFormat="1" x14ac:dyDescent="0.2">
      <c r="A439" s="118" t="s">
        <v>268</v>
      </c>
      <c r="B439" s="111" t="s">
        <v>744</v>
      </c>
      <c r="C439" s="437">
        <v>2021</v>
      </c>
      <c r="D439" s="365">
        <v>2020</v>
      </c>
      <c r="E439" s="365">
        <v>2019</v>
      </c>
    </row>
    <row r="440" spans="1:6" s="178" customFormat="1" x14ac:dyDescent="0.2">
      <c r="A440" s="113" t="s">
        <v>269</v>
      </c>
      <c r="B440" s="114" t="s">
        <v>772</v>
      </c>
      <c r="C440" s="438">
        <v>7476958.1800000006</v>
      </c>
      <c r="D440" s="438">
        <v>7608157.0300000003</v>
      </c>
      <c r="E440" s="438">
        <v>5273516.0600000005</v>
      </c>
    </row>
    <row r="441" spans="1:6" s="178" customFormat="1" x14ac:dyDescent="0.2">
      <c r="A441" s="113" t="s">
        <v>270</v>
      </c>
      <c r="B441" s="114" t="s">
        <v>772</v>
      </c>
      <c r="C441" s="438">
        <v>4642166.9699999988</v>
      </c>
      <c r="D441" s="438">
        <v>2830577.48</v>
      </c>
      <c r="E441" s="438">
        <v>7365695.7199999997</v>
      </c>
    </row>
    <row r="442" spans="1:6" s="178" customFormat="1" x14ac:dyDescent="0.2">
      <c r="A442" s="113" t="s">
        <v>271</v>
      </c>
      <c r="B442" s="114" t="s">
        <v>772</v>
      </c>
      <c r="C442" s="438">
        <v>677425.76000000199</v>
      </c>
      <c r="D442" s="438">
        <v>328928.13999999897</v>
      </c>
      <c r="E442" s="438">
        <v>603797.73</v>
      </c>
    </row>
    <row r="443" spans="1:6" s="178" customFormat="1" x14ac:dyDescent="0.2">
      <c r="A443" s="113" t="s">
        <v>272</v>
      </c>
      <c r="B443" s="114" t="s">
        <v>772</v>
      </c>
      <c r="C443" s="438">
        <v>7397108.1799999978</v>
      </c>
      <c r="D443" s="438">
        <v>8035020.5999999996</v>
      </c>
      <c r="E443" s="438">
        <v>8566061.1199999992</v>
      </c>
    </row>
    <row r="444" spans="1:6" s="178" customFormat="1" x14ac:dyDescent="0.2">
      <c r="A444" s="113" t="s">
        <v>273</v>
      </c>
      <c r="B444" s="114" t="s">
        <v>772</v>
      </c>
      <c r="C444" s="438">
        <v>187587</v>
      </c>
      <c r="D444" s="438">
        <v>187587</v>
      </c>
      <c r="E444" s="438">
        <v>0</v>
      </c>
    </row>
    <row r="445" spans="1:6" s="178" customFormat="1" ht="25.5" x14ac:dyDescent="0.2">
      <c r="A445" s="113" t="s">
        <v>274</v>
      </c>
      <c r="B445" s="114" t="s">
        <v>772</v>
      </c>
      <c r="C445" s="438">
        <v>0</v>
      </c>
      <c r="D445" s="438">
        <v>105875</v>
      </c>
      <c r="E445" s="438">
        <v>0</v>
      </c>
    </row>
    <row r="446" spans="1:6" s="178" customFormat="1" x14ac:dyDescent="0.2">
      <c r="A446" s="235" t="s">
        <v>275</v>
      </c>
      <c r="B446" s="236" t="s">
        <v>755</v>
      </c>
      <c r="C446" s="439">
        <v>24</v>
      </c>
      <c r="D446" s="439">
        <v>19</v>
      </c>
      <c r="E446" s="439">
        <v>0</v>
      </c>
    </row>
    <row r="447" spans="1:6" s="178" customFormat="1" x14ac:dyDescent="0.2">
      <c r="A447" s="115"/>
      <c r="B447" s="116"/>
      <c r="C447" s="116"/>
      <c r="D447" s="119"/>
      <c r="E447" s="119"/>
      <c r="F447" s="10" t="s">
        <v>849</v>
      </c>
    </row>
    <row r="448" spans="1:6" s="178" customFormat="1" ht="15" customHeight="1" x14ac:dyDescent="0.2">
      <c r="A448" s="237" t="s">
        <v>279</v>
      </c>
      <c r="B448" s="234"/>
      <c r="C448" s="234"/>
      <c r="D448" s="234"/>
      <c r="E448" s="234"/>
      <c r="F448" s="526" t="s">
        <v>862</v>
      </c>
    </row>
    <row r="449" spans="1:6" s="178" customFormat="1" x14ac:dyDescent="0.2">
      <c r="A449" s="118" t="s">
        <v>268</v>
      </c>
      <c r="B449" s="111" t="s">
        <v>744</v>
      </c>
      <c r="C449" s="437">
        <v>2021</v>
      </c>
      <c r="D449" s="365">
        <v>2020</v>
      </c>
      <c r="E449" s="365">
        <v>2019</v>
      </c>
    </row>
    <row r="450" spans="1:6" s="178" customFormat="1" x14ac:dyDescent="0.2">
      <c r="A450" s="113" t="s">
        <v>269</v>
      </c>
      <c r="B450" s="114" t="s">
        <v>772</v>
      </c>
      <c r="C450" s="438">
        <v>7141016.1205209699</v>
      </c>
      <c r="D450" s="438">
        <v>10441082.745875521</v>
      </c>
      <c r="E450" s="438">
        <v>5354918.7910100007</v>
      </c>
    </row>
    <row r="451" spans="1:6" s="178" customFormat="1" x14ac:dyDescent="0.2">
      <c r="A451" s="113" t="s">
        <v>270</v>
      </c>
      <c r="B451" s="114" t="s">
        <v>772</v>
      </c>
      <c r="C451" s="438">
        <v>5823326.2594355</v>
      </c>
      <c r="D451" s="438">
        <v>13984.02882856</v>
      </c>
      <c r="E451" s="438">
        <v>5533.98963</v>
      </c>
    </row>
    <row r="452" spans="1:6" s="178" customFormat="1" x14ac:dyDescent="0.2">
      <c r="A452" s="113" t="s">
        <v>271</v>
      </c>
      <c r="B452" s="114" t="s">
        <v>772</v>
      </c>
      <c r="C452" s="438">
        <v>554182.42999999993</v>
      </c>
      <c r="D452" s="438">
        <v>-977891.3911056004</v>
      </c>
      <c r="E452" s="438">
        <v>-207089.96000000052</v>
      </c>
    </row>
    <row r="453" spans="1:6" s="178" customFormat="1" x14ac:dyDescent="0.2">
      <c r="A453" s="113" t="s">
        <v>272</v>
      </c>
      <c r="B453" s="114" t="s">
        <v>772</v>
      </c>
      <c r="C453" s="438">
        <v>2848693.0147157987</v>
      </c>
      <c r="D453" s="438">
        <v>244222.03018291996</v>
      </c>
      <c r="E453" s="438">
        <v>126896.593762</v>
      </c>
    </row>
    <row r="454" spans="1:6" s="178" customFormat="1" x14ac:dyDescent="0.2">
      <c r="A454" s="113" t="s">
        <v>273</v>
      </c>
      <c r="B454" s="114" t="s">
        <v>772</v>
      </c>
      <c r="C454" s="438">
        <v>0</v>
      </c>
      <c r="D454" s="438">
        <v>0</v>
      </c>
      <c r="E454" s="438">
        <v>0</v>
      </c>
    </row>
    <row r="455" spans="1:6" s="178" customFormat="1" ht="25.5" x14ac:dyDescent="0.2">
      <c r="A455" s="113" t="s">
        <v>274</v>
      </c>
      <c r="B455" s="114" t="s">
        <v>772</v>
      </c>
      <c r="C455" s="438">
        <v>0</v>
      </c>
      <c r="D455" s="438">
        <v>-996574.50895456644</v>
      </c>
      <c r="E455" s="438">
        <v>-610825.0295159386</v>
      </c>
    </row>
    <row r="456" spans="1:6" s="178" customFormat="1" x14ac:dyDescent="0.2">
      <c r="A456" s="235" t="s">
        <v>275</v>
      </c>
      <c r="B456" s="236" t="s">
        <v>755</v>
      </c>
      <c r="C456" s="439">
        <v>41.755833333333321</v>
      </c>
      <c r="D456" s="439">
        <v>112.14</v>
      </c>
      <c r="E456" s="439">
        <v>58.5</v>
      </c>
    </row>
    <row r="457" spans="1:6" s="178" customFormat="1" x14ac:dyDescent="0.2">
      <c r="A457" s="115"/>
      <c r="B457" s="116"/>
      <c r="C457" s="116"/>
      <c r="D457" s="119"/>
      <c r="E457" s="119"/>
      <c r="F457" s="10" t="s">
        <v>849</v>
      </c>
    </row>
    <row r="458" spans="1:6" s="178" customFormat="1" x14ac:dyDescent="0.2">
      <c r="A458" s="237" t="s">
        <v>280</v>
      </c>
      <c r="B458" s="234"/>
      <c r="C458" s="234"/>
      <c r="D458" s="234"/>
      <c r="E458" s="234"/>
      <c r="F458" s="526" t="s">
        <v>862</v>
      </c>
    </row>
    <row r="459" spans="1:6" s="178" customFormat="1" x14ac:dyDescent="0.2">
      <c r="A459" s="118" t="s">
        <v>268</v>
      </c>
      <c r="B459" s="111" t="s">
        <v>744</v>
      </c>
      <c r="C459" s="437">
        <v>2021</v>
      </c>
      <c r="D459" s="365">
        <v>2020</v>
      </c>
      <c r="E459" s="365">
        <v>2019</v>
      </c>
    </row>
    <row r="460" spans="1:6" s="178" customFormat="1" x14ac:dyDescent="0.2">
      <c r="A460" s="113" t="s">
        <v>269</v>
      </c>
      <c r="B460" s="114" t="s">
        <v>772</v>
      </c>
      <c r="C460" s="438">
        <v>258301.31240857998</v>
      </c>
      <c r="D460" s="438">
        <v>238513.17616107001</v>
      </c>
      <c r="E460" s="438">
        <v>294187.56588000001</v>
      </c>
    </row>
    <row r="461" spans="1:6" s="178" customFormat="1" x14ac:dyDescent="0.2">
      <c r="A461" s="113" t="s">
        <v>270</v>
      </c>
      <c r="B461" s="114" t="s">
        <v>772</v>
      </c>
      <c r="C461" s="438">
        <v>2303825.0506822402</v>
      </c>
      <c r="D461" s="438">
        <v>1730536.10946861</v>
      </c>
      <c r="E461" s="438">
        <v>1380417.3641959999</v>
      </c>
    </row>
    <row r="462" spans="1:6" s="178" customFormat="1" x14ac:dyDescent="0.2">
      <c r="A462" s="113" t="s">
        <v>271</v>
      </c>
      <c r="B462" s="114" t="s">
        <v>772</v>
      </c>
      <c r="C462" s="438">
        <v>459561.70512673998</v>
      </c>
      <c r="D462" s="438">
        <v>147937.23544905</v>
      </c>
      <c r="E462" s="438">
        <v>141942.040695</v>
      </c>
    </row>
    <row r="463" spans="1:6" s="178" customFormat="1" x14ac:dyDescent="0.2">
      <c r="A463" s="113" t="s">
        <v>272</v>
      </c>
      <c r="B463" s="114" t="s">
        <v>772</v>
      </c>
      <c r="C463" s="438">
        <v>83723.398097100042</v>
      </c>
      <c r="D463" s="438">
        <v>37361.794447280001</v>
      </c>
      <c r="E463" s="438">
        <v>43085.485242000002</v>
      </c>
    </row>
    <row r="464" spans="1:6" s="178" customFormat="1" x14ac:dyDescent="0.2">
      <c r="A464" s="113" t="s">
        <v>273</v>
      </c>
      <c r="B464" s="114" t="s">
        <v>772</v>
      </c>
      <c r="C464" s="438">
        <v>43257.23</v>
      </c>
      <c r="D464" s="438">
        <v>0</v>
      </c>
      <c r="E464" s="438">
        <v>0</v>
      </c>
    </row>
    <row r="465" spans="1:6" s="178" customFormat="1" ht="25.5" x14ac:dyDescent="0.2">
      <c r="A465" s="113" t="s">
        <v>274</v>
      </c>
      <c r="B465" s="114" t="s">
        <v>772</v>
      </c>
      <c r="C465" s="438">
        <v>92449.24</v>
      </c>
      <c r="D465" s="438">
        <v>32600.68</v>
      </c>
      <c r="E465" s="438">
        <v>0</v>
      </c>
    </row>
    <row r="466" spans="1:6" s="178" customFormat="1" x14ac:dyDescent="0.2">
      <c r="A466" s="235" t="s">
        <v>275</v>
      </c>
      <c r="B466" s="236" t="s">
        <v>755</v>
      </c>
      <c r="C466" s="439">
        <v>14</v>
      </c>
      <c r="D466" s="439">
        <v>13</v>
      </c>
      <c r="E466" s="439">
        <v>22</v>
      </c>
    </row>
    <row r="467" spans="1:6" s="178" customFormat="1" x14ac:dyDescent="0.2">
      <c r="A467" s="115"/>
      <c r="B467" s="116"/>
      <c r="C467" s="116"/>
      <c r="D467" s="119"/>
      <c r="E467" s="119"/>
      <c r="F467" s="10" t="s">
        <v>849</v>
      </c>
    </row>
    <row r="468" spans="1:6" s="178" customFormat="1" x14ac:dyDescent="0.2">
      <c r="A468" s="234" t="s">
        <v>281</v>
      </c>
      <c r="B468" s="234"/>
      <c r="C468" s="234"/>
      <c r="D468" s="234"/>
      <c r="E468" s="234"/>
      <c r="F468" s="526" t="s">
        <v>862</v>
      </c>
    </row>
    <row r="469" spans="1:6" s="178" customFormat="1" x14ac:dyDescent="0.2">
      <c r="A469" s="118" t="s">
        <v>268</v>
      </c>
      <c r="B469" s="111" t="s">
        <v>744</v>
      </c>
      <c r="C469" s="437">
        <v>2021</v>
      </c>
      <c r="D469" s="365">
        <v>2020</v>
      </c>
      <c r="E469" s="365">
        <v>2019</v>
      </c>
    </row>
    <row r="470" spans="1:6" s="178" customFormat="1" x14ac:dyDescent="0.2">
      <c r="A470" s="113" t="s">
        <v>269</v>
      </c>
      <c r="B470" s="114" t="s">
        <v>772</v>
      </c>
      <c r="C470" s="438">
        <v>12898051.109999999</v>
      </c>
      <c r="D470" s="438">
        <v>15763354.85</v>
      </c>
      <c r="E470" s="438">
        <v>48384264.280000001</v>
      </c>
    </row>
    <row r="471" spans="1:6" s="178" customFormat="1" x14ac:dyDescent="0.2">
      <c r="A471" s="113" t="s">
        <v>270</v>
      </c>
      <c r="B471" s="114" t="s">
        <v>772</v>
      </c>
      <c r="C471" s="438">
        <v>27700</v>
      </c>
      <c r="D471" s="438">
        <v>36877</v>
      </c>
      <c r="E471" s="438">
        <v>47680</v>
      </c>
    </row>
    <row r="472" spans="1:6" s="178" customFormat="1" x14ac:dyDescent="0.2">
      <c r="A472" s="113" t="s">
        <v>271</v>
      </c>
      <c r="B472" s="114" t="s">
        <v>772</v>
      </c>
      <c r="C472" s="438">
        <v>-19470285.050000001</v>
      </c>
      <c r="D472" s="438">
        <v>-25216637.850000001</v>
      </c>
      <c r="E472" s="438">
        <v>-15275514.76</v>
      </c>
    </row>
    <row r="473" spans="1:6" s="178" customFormat="1" x14ac:dyDescent="0.2">
      <c r="A473" s="113" t="s">
        <v>272</v>
      </c>
      <c r="B473" s="114" t="s">
        <v>772</v>
      </c>
      <c r="C473" s="438">
        <v>8342407.0200000014</v>
      </c>
      <c r="D473" s="438">
        <v>29140221.23</v>
      </c>
      <c r="E473" s="438">
        <v>41793733.840000004</v>
      </c>
    </row>
    <row r="474" spans="1:6" s="178" customFormat="1" x14ac:dyDescent="0.2">
      <c r="A474" s="113" t="s">
        <v>273</v>
      </c>
      <c r="B474" s="114" t="s">
        <v>772</v>
      </c>
      <c r="C474" s="438">
        <v>0</v>
      </c>
      <c r="D474" s="438">
        <v>0</v>
      </c>
      <c r="E474" s="438">
        <v>0</v>
      </c>
    </row>
    <row r="475" spans="1:6" s="178" customFormat="1" ht="25.5" x14ac:dyDescent="0.2">
      <c r="A475" s="113" t="s">
        <v>274</v>
      </c>
      <c r="B475" s="114" t="s">
        <v>772</v>
      </c>
      <c r="C475" s="438">
        <v>-20323105.93</v>
      </c>
      <c r="D475" s="438">
        <v>-24697077</v>
      </c>
      <c r="E475" s="438">
        <v>0</v>
      </c>
    </row>
    <row r="476" spans="1:6" s="178" customFormat="1" x14ac:dyDescent="0.2">
      <c r="A476" s="235" t="s">
        <v>275</v>
      </c>
      <c r="B476" s="236" t="s">
        <v>755</v>
      </c>
      <c r="C476" s="439">
        <v>124.33</v>
      </c>
      <c r="D476" s="439">
        <v>120.8</v>
      </c>
      <c r="E476" s="439">
        <v>115.8</v>
      </c>
    </row>
    <row r="477" spans="1:6" s="178" customFormat="1" x14ac:dyDescent="0.2">
      <c r="A477" s="115"/>
      <c r="B477" s="116"/>
      <c r="C477" s="116"/>
      <c r="D477" s="119"/>
      <c r="E477" s="119"/>
      <c r="F477" s="10" t="s">
        <v>849</v>
      </c>
    </row>
    <row r="478" spans="1:6" s="178" customFormat="1" x14ac:dyDescent="0.2">
      <c r="A478" s="234" t="s">
        <v>282</v>
      </c>
      <c r="B478" s="234"/>
      <c r="C478" s="234"/>
      <c r="D478" s="234"/>
      <c r="E478" s="234"/>
      <c r="F478" s="526" t="s">
        <v>862</v>
      </c>
    </row>
    <row r="479" spans="1:6" s="178" customFormat="1" x14ac:dyDescent="0.2">
      <c r="A479" s="118" t="s">
        <v>268</v>
      </c>
      <c r="B479" s="111" t="s">
        <v>744</v>
      </c>
      <c r="C479" s="437">
        <v>2021</v>
      </c>
      <c r="D479" s="365">
        <v>2020</v>
      </c>
      <c r="E479" s="365">
        <v>2019</v>
      </c>
    </row>
    <row r="480" spans="1:6" s="178" customFormat="1" x14ac:dyDescent="0.2">
      <c r="A480" s="113" t="s">
        <v>269</v>
      </c>
      <c r="B480" s="114" t="s">
        <v>772</v>
      </c>
      <c r="C480" s="438">
        <v>808771679.32000017</v>
      </c>
      <c r="D480" s="438">
        <v>1351886979.7400002</v>
      </c>
      <c r="E480" s="438">
        <v>782644254.84000003</v>
      </c>
    </row>
    <row r="481" spans="1:6" s="178" customFormat="1" x14ac:dyDescent="0.2">
      <c r="A481" s="113" t="s">
        <v>270</v>
      </c>
      <c r="B481" s="114" t="s">
        <v>772</v>
      </c>
      <c r="C481" s="438">
        <v>80094996.24999997</v>
      </c>
      <c r="D481" s="438">
        <v>49063887.510000005</v>
      </c>
      <c r="E481" s="438">
        <v>60661726.900000013</v>
      </c>
    </row>
    <row r="482" spans="1:6" s="178" customFormat="1" x14ac:dyDescent="0.2">
      <c r="A482" s="113" t="s">
        <v>271</v>
      </c>
      <c r="B482" s="114" t="s">
        <v>772</v>
      </c>
      <c r="C482" s="438">
        <v>-1955676.1900000093</v>
      </c>
      <c r="D482" s="438">
        <v>-60003392.650000028</v>
      </c>
      <c r="E482" s="438">
        <v>-2614520.9800000298</v>
      </c>
    </row>
    <row r="483" spans="1:6" s="178" customFormat="1" x14ac:dyDescent="0.2">
      <c r="A483" s="113" t="s">
        <v>272</v>
      </c>
      <c r="B483" s="114" t="s">
        <v>772</v>
      </c>
      <c r="C483" s="438">
        <v>687330108.19999993</v>
      </c>
      <c r="D483" s="438">
        <v>1117124318.8399999</v>
      </c>
      <c r="E483" s="438">
        <v>683331495.96000004</v>
      </c>
    </row>
    <row r="484" spans="1:6" s="178" customFormat="1" x14ac:dyDescent="0.2">
      <c r="A484" s="113" t="s">
        <v>273</v>
      </c>
      <c r="B484" s="114" t="s">
        <v>772</v>
      </c>
      <c r="C484" s="438">
        <v>-3143110.3500000006</v>
      </c>
      <c r="D484" s="438">
        <v>-4205894.8800000018</v>
      </c>
      <c r="E484" s="438">
        <v>5091787.8000000007</v>
      </c>
    </row>
    <row r="485" spans="1:6" s="178" customFormat="1" ht="25.5" x14ac:dyDescent="0.2">
      <c r="A485" s="113" t="s">
        <v>274</v>
      </c>
      <c r="B485" s="114" t="s">
        <v>772</v>
      </c>
      <c r="C485" s="438">
        <v>-20069745.236842852</v>
      </c>
      <c r="D485" s="438">
        <v>-39291922.390000001</v>
      </c>
      <c r="E485" s="438">
        <v>-12089206.566955464</v>
      </c>
    </row>
    <row r="486" spans="1:6" s="178" customFormat="1" x14ac:dyDescent="0.2">
      <c r="A486" s="235" t="s">
        <v>275</v>
      </c>
      <c r="B486" s="236" t="s">
        <v>755</v>
      </c>
      <c r="C486" s="439">
        <v>3445.6283399999988</v>
      </c>
      <c r="D486" s="439">
        <v>3192.9300000000003</v>
      </c>
      <c r="E486" s="439">
        <v>3094.19</v>
      </c>
    </row>
    <row r="487" spans="1:6" s="178" customFormat="1" x14ac:dyDescent="0.2">
      <c r="A487" s="115"/>
      <c r="B487" s="116"/>
      <c r="C487" s="116"/>
      <c r="D487" s="119"/>
      <c r="E487" s="119"/>
      <c r="F487" s="10" t="s">
        <v>849</v>
      </c>
    </row>
    <row r="488" spans="1:6" s="178" customFormat="1" x14ac:dyDescent="0.2">
      <c r="A488" s="234" t="s">
        <v>283</v>
      </c>
      <c r="B488" s="234"/>
      <c r="C488" s="234"/>
      <c r="D488" s="234"/>
      <c r="E488" s="234"/>
      <c r="F488" s="526" t="s">
        <v>862</v>
      </c>
    </row>
    <row r="489" spans="1:6" s="178" customFormat="1" x14ac:dyDescent="0.2">
      <c r="A489" s="118" t="s">
        <v>268</v>
      </c>
      <c r="B489" s="111" t="s">
        <v>744</v>
      </c>
      <c r="C489" s="437">
        <v>2021</v>
      </c>
      <c r="D489" s="365">
        <v>2020</v>
      </c>
      <c r="E489" s="365">
        <v>2019</v>
      </c>
    </row>
    <row r="490" spans="1:6" s="178" customFormat="1" x14ac:dyDescent="0.2">
      <c r="A490" s="113" t="s">
        <v>269</v>
      </c>
      <c r="B490" s="114" t="s">
        <v>772</v>
      </c>
      <c r="C490" s="438">
        <v>111831702</v>
      </c>
      <c r="D490" s="438">
        <v>106367518</v>
      </c>
      <c r="E490" s="438">
        <v>130253305</v>
      </c>
    </row>
    <row r="491" spans="1:6" s="178" customFormat="1" x14ac:dyDescent="0.2">
      <c r="A491" s="113" t="s">
        <v>270</v>
      </c>
      <c r="B491" s="114" t="s">
        <v>772</v>
      </c>
      <c r="C491" s="438">
        <v>567221</v>
      </c>
      <c r="D491" s="438">
        <v>0</v>
      </c>
      <c r="E491" s="438">
        <v>15727704</v>
      </c>
    </row>
    <row r="492" spans="1:6" s="178" customFormat="1" x14ac:dyDescent="0.2">
      <c r="A492" s="113" t="s">
        <v>271</v>
      </c>
      <c r="B492" s="114" t="s">
        <v>772</v>
      </c>
      <c r="C492" s="438">
        <v>1574456</v>
      </c>
      <c r="D492" s="438">
        <v>-12691426</v>
      </c>
      <c r="E492" s="438">
        <v>369933</v>
      </c>
    </row>
    <row r="493" spans="1:6" s="178" customFormat="1" x14ac:dyDescent="0.2">
      <c r="A493" s="113" t="s">
        <v>272</v>
      </c>
      <c r="B493" s="114" t="s">
        <v>772</v>
      </c>
      <c r="C493" s="438">
        <v>137666949</v>
      </c>
      <c r="D493" s="438">
        <v>111959127</v>
      </c>
      <c r="E493" s="438">
        <v>116266109</v>
      </c>
    </row>
    <row r="494" spans="1:6" s="178" customFormat="1" x14ac:dyDescent="0.2">
      <c r="A494" s="113" t="s">
        <v>273</v>
      </c>
      <c r="B494" s="114" t="s">
        <v>772</v>
      </c>
      <c r="C494" s="438">
        <v>165645.93</v>
      </c>
      <c r="D494" s="438">
        <v>496518</v>
      </c>
      <c r="E494" s="438">
        <v>6657.29</v>
      </c>
    </row>
    <row r="495" spans="1:6" s="178" customFormat="1" ht="25.5" x14ac:dyDescent="0.2">
      <c r="A495" s="113" t="s">
        <v>274</v>
      </c>
      <c r="B495" s="114" t="s">
        <v>772</v>
      </c>
      <c r="C495" s="438">
        <v>0</v>
      </c>
      <c r="D495" s="438">
        <v>0</v>
      </c>
      <c r="E495" s="438">
        <v>3025903.3899999997</v>
      </c>
    </row>
    <row r="496" spans="1:6" s="178" customFormat="1" x14ac:dyDescent="0.2">
      <c r="A496" s="235" t="s">
        <v>275</v>
      </c>
      <c r="B496" s="236" t="s">
        <v>755</v>
      </c>
      <c r="C496" s="439">
        <v>1191</v>
      </c>
      <c r="D496" s="439">
        <v>1063</v>
      </c>
      <c r="E496" s="439">
        <v>1209</v>
      </c>
    </row>
    <row r="497" spans="1:6" s="178" customFormat="1" x14ac:dyDescent="0.2">
      <c r="A497" s="115"/>
      <c r="B497" s="116"/>
      <c r="C497" s="116"/>
      <c r="D497" s="119"/>
      <c r="E497" s="119"/>
      <c r="F497" s="10" t="s">
        <v>849</v>
      </c>
    </row>
    <row r="498" spans="1:6" s="178" customFormat="1" x14ac:dyDescent="0.2">
      <c r="A498" s="234" t="s">
        <v>284</v>
      </c>
      <c r="B498" s="234"/>
      <c r="C498" s="234"/>
      <c r="D498" s="234"/>
      <c r="E498" s="234"/>
      <c r="F498" s="526" t="s">
        <v>862</v>
      </c>
    </row>
    <row r="499" spans="1:6" s="178" customFormat="1" x14ac:dyDescent="0.2">
      <c r="A499" s="118" t="s">
        <v>268</v>
      </c>
      <c r="B499" s="111" t="s">
        <v>744</v>
      </c>
      <c r="C499" s="437">
        <v>2021</v>
      </c>
      <c r="D499" s="365">
        <v>2020</v>
      </c>
      <c r="E499" s="365">
        <v>2019</v>
      </c>
    </row>
    <row r="500" spans="1:6" s="178" customFormat="1" x14ac:dyDescent="0.2">
      <c r="A500" s="113" t="s">
        <v>269</v>
      </c>
      <c r="B500" s="114" t="s">
        <v>772</v>
      </c>
      <c r="C500" s="438">
        <v>8141216.1815617383</v>
      </c>
      <c r="D500" s="438">
        <v>4886663.0037753526</v>
      </c>
      <c r="E500" s="438">
        <v>3050973.4745033486</v>
      </c>
    </row>
    <row r="501" spans="1:6" s="178" customFormat="1" x14ac:dyDescent="0.2">
      <c r="A501" s="113" t="s">
        <v>270</v>
      </c>
      <c r="B501" s="114" t="s">
        <v>772</v>
      </c>
      <c r="C501" s="438">
        <v>0</v>
      </c>
      <c r="D501" s="438">
        <v>0</v>
      </c>
      <c r="E501" s="438">
        <v>0</v>
      </c>
    </row>
    <row r="502" spans="1:6" s="178" customFormat="1" x14ac:dyDescent="0.2">
      <c r="A502" s="113" t="s">
        <v>271</v>
      </c>
      <c r="B502" s="114" t="s">
        <v>772</v>
      </c>
      <c r="C502" s="438">
        <v>950688.17286641686</v>
      </c>
      <c r="D502" s="438">
        <v>691960.99174106773</v>
      </c>
      <c r="E502" s="438">
        <v>155322.21245339021</v>
      </c>
    </row>
    <row r="503" spans="1:6" s="178" customFormat="1" x14ac:dyDescent="0.2">
      <c r="A503" s="113" t="s">
        <v>272</v>
      </c>
      <c r="B503" s="114" t="s">
        <v>772</v>
      </c>
      <c r="C503" s="438">
        <v>4057.2420253308824</v>
      </c>
      <c r="D503" s="438">
        <v>4249.9790877811301</v>
      </c>
      <c r="E503" s="438">
        <v>1306.6955990372505</v>
      </c>
    </row>
    <row r="504" spans="1:6" s="178" customFormat="1" x14ac:dyDescent="0.2">
      <c r="A504" s="113" t="s">
        <v>273</v>
      </c>
      <c r="B504" s="114" t="s">
        <v>772</v>
      </c>
      <c r="C504" s="438">
        <v>0</v>
      </c>
      <c r="D504" s="438">
        <v>-421796.54</v>
      </c>
      <c r="E504" s="438">
        <v>477053.81171511591</v>
      </c>
    </row>
    <row r="505" spans="1:6" s="178" customFormat="1" ht="25.5" x14ac:dyDescent="0.2">
      <c r="A505" s="113" t="s">
        <v>274</v>
      </c>
      <c r="B505" s="114" t="s">
        <v>772</v>
      </c>
      <c r="C505" s="438">
        <v>414639.13049156347</v>
      </c>
      <c r="D505" s="438">
        <v>294356.92975167435</v>
      </c>
      <c r="E505" s="438">
        <v>0</v>
      </c>
    </row>
    <row r="506" spans="1:6" s="178" customFormat="1" x14ac:dyDescent="0.2">
      <c r="A506" s="235" t="s">
        <v>275</v>
      </c>
      <c r="B506" s="236" t="s">
        <v>755</v>
      </c>
      <c r="C506" s="439">
        <v>179</v>
      </c>
      <c r="D506" s="439">
        <v>108</v>
      </c>
      <c r="E506" s="439">
        <v>36.715068493150703</v>
      </c>
    </row>
    <row r="507" spans="1:6" s="178" customFormat="1" x14ac:dyDescent="0.2">
      <c r="A507" s="115"/>
      <c r="B507" s="116"/>
      <c r="C507" s="116"/>
      <c r="D507" s="119"/>
      <c r="E507" s="119"/>
      <c r="F507" s="10" t="s">
        <v>849</v>
      </c>
    </row>
    <row r="508" spans="1:6" s="178" customFormat="1" ht="15" customHeight="1" x14ac:dyDescent="0.2">
      <c r="A508" s="234" t="s">
        <v>285</v>
      </c>
      <c r="B508" s="234"/>
      <c r="C508" s="234"/>
      <c r="D508" s="234"/>
      <c r="E508" s="234"/>
      <c r="F508" s="526" t="s">
        <v>862</v>
      </c>
    </row>
    <row r="509" spans="1:6" s="178" customFormat="1" x14ac:dyDescent="0.2">
      <c r="A509" s="118" t="s">
        <v>268</v>
      </c>
      <c r="B509" s="111" t="s">
        <v>744</v>
      </c>
      <c r="C509" s="437">
        <v>2021</v>
      </c>
      <c r="D509" s="365">
        <v>2020</v>
      </c>
      <c r="E509" s="365">
        <v>2019</v>
      </c>
    </row>
    <row r="510" spans="1:6" s="178" customFormat="1" x14ac:dyDescent="0.2">
      <c r="A510" s="113" t="s">
        <v>269</v>
      </c>
      <c r="B510" s="114" t="s">
        <v>772</v>
      </c>
      <c r="C510" s="363" t="s">
        <v>745</v>
      </c>
      <c r="D510" s="363" t="s">
        <v>745</v>
      </c>
      <c r="E510" s="438">
        <v>286037.47069919249</v>
      </c>
    </row>
    <row r="511" spans="1:6" s="178" customFormat="1" x14ac:dyDescent="0.2">
      <c r="A511" s="113" t="s">
        <v>270</v>
      </c>
      <c r="B511" s="114" t="s">
        <v>772</v>
      </c>
      <c r="C511" s="363" t="s">
        <v>745</v>
      </c>
      <c r="D511" s="363" t="s">
        <v>745</v>
      </c>
      <c r="E511" s="438">
        <v>0</v>
      </c>
    </row>
    <row r="512" spans="1:6" s="178" customFormat="1" x14ac:dyDescent="0.2">
      <c r="A512" s="113" t="s">
        <v>271</v>
      </c>
      <c r="B512" s="114" t="s">
        <v>772</v>
      </c>
      <c r="C512" s="363" t="s">
        <v>745</v>
      </c>
      <c r="D512" s="363" t="s">
        <v>745</v>
      </c>
      <c r="E512" s="438">
        <v>15992.739270499967</v>
      </c>
    </row>
    <row r="513" spans="1:6" s="178" customFormat="1" x14ac:dyDescent="0.2">
      <c r="A513" s="113" t="s">
        <v>272</v>
      </c>
      <c r="B513" s="114" t="s">
        <v>772</v>
      </c>
      <c r="C513" s="363" t="s">
        <v>745</v>
      </c>
      <c r="D513" s="363" t="s">
        <v>745</v>
      </c>
      <c r="E513" s="438">
        <v>0</v>
      </c>
    </row>
    <row r="514" spans="1:6" s="178" customFormat="1" x14ac:dyDescent="0.2">
      <c r="A514" s="113" t="s">
        <v>273</v>
      </c>
      <c r="B514" s="114" t="s">
        <v>772</v>
      </c>
      <c r="C514" s="363" t="s">
        <v>745</v>
      </c>
      <c r="D514" s="363" t="s">
        <v>745</v>
      </c>
      <c r="E514" s="438">
        <v>71509.367674798123</v>
      </c>
    </row>
    <row r="515" spans="1:6" s="178" customFormat="1" ht="25.5" x14ac:dyDescent="0.2">
      <c r="A515" s="113" t="s">
        <v>274</v>
      </c>
      <c r="B515" s="114" t="s">
        <v>772</v>
      </c>
      <c r="C515" s="363" t="s">
        <v>745</v>
      </c>
      <c r="D515" s="363" t="s">
        <v>745</v>
      </c>
      <c r="E515" s="438">
        <v>71509.367674798123</v>
      </c>
    </row>
    <row r="516" spans="1:6" s="178" customFormat="1" x14ac:dyDescent="0.2">
      <c r="A516" s="235" t="s">
        <v>275</v>
      </c>
      <c r="B516" s="236" t="s">
        <v>755</v>
      </c>
      <c r="C516" s="364" t="s">
        <v>745</v>
      </c>
      <c r="D516" s="364" t="s">
        <v>745</v>
      </c>
      <c r="E516" s="439">
        <v>0</v>
      </c>
    </row>
    <row r="517" spans="1:6" s="178" customFormat="1" x14ac:dyDescent="0.2">
      <c r="A517" s="115"/>
      <c r="B517" s="116"/>
      <c r="C517" s="116"/>
      <c r="D517" s="119"/>
      <c r="E517" s="119"/>
      <c r="F517" s="10" t="s">
        <v>849</v>
      </c>
    </row>
    <row r="518" spans="1:6" s="178" customFormat="1" x14ac:dyDescent="0.2">
      <c r="A518" s="234" t="s">
        <v>249</v>
      </c>
      <c r="B518" s="234"/>
      <c r="C518" s="234"/>
      <c r="D518" s="234"/>
      <c r="E518" s="234"/>
      <c r="F518" s="526" t="s">
        <v>862</v>
      </c>
    </row>
    <row r="519" spans="1:6" s="178" customFormat="1" x14ac:dyDescent="0.2">
      <c r="A519" s="118" t="s">
        <v>268</v>
      </c>
      <c r="B519" s="111" t="s">
        <v>744</v>
      </c>
      <c r="C519" s="437">
        <v>2021</v>
      </c>
      <c r="D519" s="365">
        <v>2020</v>
      </c>
      <c r="E519" s="365">
        <v>2019</v>
      </c>
    </row>
    <row r="520" spans="1:6" s="178" customFormat="1" x14ac:dyDescent="0.2">
      <c r="A520" s="113" t="s">
        <v>269</v>
      </c>
      <c r="B520" s="114" t="s">
        <v>772</v>
      </c>
      <c r="C520" s="438">
        <v>12327635590.589001</v>
      </c>
      <c r="D520" s="438">
        <v>10502629736.009846</v>
      </c>
      <c r="E520" s="438">
        <v>12267857120.408566</v>
      </c>
    </row>
    <row r="521" spans="1:6" s="178" customFormat="1" x14ac:dyDescent="0.2">
      <c r="A521" s="113" t="s">
        <v>270</v>
      </c>
      <c r="B521" s="114" t="s">
        <v>772</v>
      </c>
      <c r="C521" s="438">
        <v>1345138090.0199993</v>
      </c>
      <c r="D521" s="438">
        <v>1122890480.6600003</v>
      </c>
      <c r="E521" s="438">
        <v>1372578131.5800002</v>
      </c>
    </row>
    <row r="522" spans="1:6" s="178" customFormat="1" x14ac:dyDescent="0.2">
      <c r="A522" s="113" t="s">
        <v>271</v>
      </c>
      <c r="B522" s="114" t="s">
        <v>772</v>
      </c>
      <c r="C522" s="438">
        <v>241137616.63867208</v>
      </c>
      <c r="D522" s="438">
        <v>-651015619.96309447</v>
      </c>
      <c r="E522" s="438">
        <v>927457794.84208655</v>
      </c>
    </row>
    <row r="523" spans="1:6" s="178" customFormat="1" x14ac:dyDescent="0.2">
      <c r="A523" s="113" t="s">
        <v>272</v>
      </c>
      <c r="B523" s="114" t="s">
        <v>772</v>
      </c>
      <c r="C523" s="438">
        <v>48076459495.145164</v>
      </c>
      <c r="D523" s="438">
        <v>47341627106.922546</v>
      </c>
      <c r="E523" s="438">
        <v>46715469980.606262</v>
      </c>
    </row>
    <row r="524" spans="1:6" s="178" customFormat="1" x14ac:dyDescent="0.2">
      <c r="A524" s="113" t="s">
        <v>273</v>
      </c>
      <c r="B524" s="114" t="s">
        <v>772</v>
      </c>
      <c r="C524" s="438">
        <v>5684433.6942704851</v>
      </c>
      <c r="D524" s="438">
        <v>9121125.9100000001</v>
      </c>
      <c r="E524" s="438">
        <v>13403588.800000001</v>
      </c>
    </row>
    <row r="525" spans="1:6" s="178" customFormat="1" ht="25.5" x14ac:dyDescent="0.2">
      <c r="A525" s="113" t="s">
        <v>274</v>
      </c>
      <c r="B525" s="114" t="s">
        <v>772</v>
      </c>
      <c r="C525" s="438">
        <v>-4357225346.6660948</v>
      </c>
      <c r="D525" s="438">
        <v>-4175999148.2706861</v>
      </c>
      <c r="E525" s="438">
        <v>-3363970264.7804508</v>
      </c>
    </row>
    <row r="526" spans="1:6" s="178" customFormat="1" x14ac:dyDescent="0.2">
      <c r="A526" s="235" t="s">
        <v>275</v>
      </c>
      <c r="B526" s="236" t="s">
        <v>755</v>
      </c>
      <c r="C526" s="439">
        <v>73228.260000000009</v>
      </c>
      <c r="D526" s="439">
        <v>71827.62</v>
      </c>
      <c r="E526" s="439">
        <v>73875.692123287648</v>
      </c>
    </row>
    <row r="527" spans="1:6" s="178" customFormat="1" x14ac:dyDescent="0.2">
      <c r="A527" s="115"/>
      <c r="B527" s="116"/>
      <c r="C527" s="116"/>
      <c r="D527" s="119"/>
      <c r="E527" s="119"/>
      <c r="F527" s="10" t="s">
        <v>849</v>
      </c>
    </row>
    <row r="528" spans="1:6" s="178" customFormat="1" x14ac:dyDescent="0.2">
      <c r="A528" s="234" t="s">
        <v>286</v>
      </c>
      <c r="B528" s="234"/>
      <c r="C528" s="234"/>
      <c r="D528" s="234"/>
      <c r="E528" s="234"/>
      <c r="F528" s="526" t="s">
        <v>862</v>
      </c>
    </row>
    <row r="529" spans="1:6" s="178" customFormat="1" x14ac:dyDescent="0.2">
      <c r="A529" s="118" t="s">
        <v>268</v>
      </c>
      <c r="B529" s="111" t="s">
        <v>744</v>
      </c>
      <c r="C529" s="437">
        <v>2021</v>
      </c>
      <c r="D529" s="365">
        <v>2020</v>
      </c>
      <c r="E529" s="365">
        <v>2019</v>
      </c>
    </row>
    <row r="530" spans="1:6" s="178" customFormat="1" x14ac:dyDescent="0.2">
      <c r="A530" s="113" t="s">
        <v>269</v>
      </c>
      <c r="B530" s="114" t="s">
        <v>772</v>
      </c>
      <c r="C530" s="438">
        <v>299702491.45999998</v>
      </c>
      <c r="D530" s="438">
        <v>284652704</v>
      </c>
      <c r="E530" s="438">
        <v>276480974.38999999</v>
      </c>
    </row>
    <row r="531" spans="1:6" s="178" customFormat="1" x14ac:dyDescent="0.2">
      <c r="A531" s="113" t="s">
        <v>270</v>
      </c>
      <c r="B531" s="114" t="s">
        <v>772</v>
      </c>
      <c r="C531" s="438">
        <v>61083367.019999996</v>
      </c>
      <c r="D531" s="438">
        <v>67844268.849999994</v>
      </c>
      <c r="E531" s="438">
        <v>1581842.8</v>
      </c>
    </row>
    <row r="532" spans="1:6" s="178" customFormat="1" x14ac:dyDescent="0.2">
      <c r="A532" s="113" t="s">
        <v>271</v>
      </c>
      <c r="B532" s="114" t="s">
        <v>772</v>
      </c>
      <c r="C532" s="438">
        <v>5116562.089999998</v>
      </c>
      <c r="D532" s="438">
        <v>-8680824.7145764045</v>
      </c>
      <c r="E532" s="438">
        <v>3769401.7200000598</v>
      </c>
    </row>
    <row r="533" spans="1:6" s="178" customFormat="1" x14ac:dyDescent="0.2">
      <c r="A533" s="113" t="s">
        <v>272</v>
      </c>
      <c r="B533" s="114" t="s">
        <v>772</v>
      </c>
      <c r="C533" s="438">
        <v>340832757.81000012</v>
      </c>
      <c r="D533" s="438">
        <v>369896584.37</v>
      </c>
      <c r="E533" s="438">
        <v>324147822.63</v>
      </c>
    </row>
    <row r="534" spans="1:6" s="178" customFormat="1" x14ac:dyDescent="0.2">
      <c r="A534" s="113" t="s">
        <v>273</v>
      </c>
      <c r="B534" s="114" t="s">
        <v>772</v>
      </c>
      <c r="C534" s="438">
        <v>-78350</v>
      </c>
      <c r="D534" s="438">
        <v>-356351</v>
      </c>
      <c r="E534" s="438">
        <v>434701</v>
      </c>
    </row>
    <row r="535" spans="1:6" s="178" customFormat="1" ht="25.5" x14ac:dyDescent="0.2">
      <c r="A535" s="113" t="s">
        <v>274</v>
      </c>
      <c r="B535" s="114" t="s">
        <v>772</v>
      </c>
      <c r="C535" s="438">
        <v>760583</v>
      </c>
      <c r="D535" s="438">
        <v>-15878680.044</v>
      </c>
      <c r="E535" s="438">
        <v>-16470803</v>
      </c>
    </row>
    <row r="536" spans="1:6" s="178" customFormat="1" x14ac:dyDescent="0.2">
      <c r="A536" s="235" t="s">
        <v>275</v>
      </c>
      <c r="B536" s="236" t="s">
        <v>755</v>
      </c>
      <c r="C536" s="439">
        <v>1401</v>
      </c>
      <c r="D536" s="439">
        <v>2185.496631751324</v>
      </c>
      <c r="E536" s="439">
        <v>2163.12</v>
      </c>
    </row>
    <row r="537" spans="1:6" s="178" customFormat="1" x14ac:dyDescent="0.2">
      <c r="A537" s="115"/>
      <c r="B537" s="116"/>
      <c r="C537" s="116"/>
      <c r="D537" s="119"/>
      <c r="E537" s="119"/>
      <c r="F537" s="10" t="s">
        <v>849</v>
      </c>
    </row>
    <row r="538" spans="1:6" s="178" customFormat="1" x14ac:dyDescent="0.2">
      <c r="A538" s="234" t="s">
        <v>287</v>
      </c>
      <c r="B538" s="234"/>
      <c r="C538" s="234"/>
      <c r="D538" s="234"/>
      <c r="E538" s="234"/>
      <c r="F538" s="526" t="s">
        <v>862</v>
      </c>
    </row>
    <row r="539" spans="1:6" s="178" customFormat="1" x14ac:dyDescent="0.2">
      <c r="A539" s="118" t="s">
        <v>268</v>
      </c>
      <c r="B539" s="111" t="s">
        <v>744</v>
      </c>
      <c r="C539" s="437">
        <v>2021</v>
      </c>
      <c r="D539" s="365">
        <v>2020</v>
      </c>
      <c r="E539" s="365">
        <v>2019</v>
      </c>
    </row>
    <row r="540" spans="1:6" s="178" customFormat="1" x14ac:dyDescent="0.2">
      <c r="A540" s="113" t="s">
        <v>269</v>
      </c>
      <c r="B540" s="114" t="s">
        <v>772</v>
      </c>
      <c r="C540" s="438">
        <v>0</v>
      </c>
      <c r="D540" s="438">
        <v>0</v>
      </c>
      <c r="E540" s="438">
        <v>0</v>
      </c>
    </row>
    <row r="541" spans="1:6" s="178" customFormat="1" x14ac:dyDescent="0.2">
      <c r="A541" s="113" t="s">
        <v>270</v>
      </c>
      <c r="B541" s="114" t="s">
        <v>772</v>
      </c>
      <c r="C541" s="438">
        <v>0</v>
      </c>
      <c r="D541" s="438">
        <v>0</v>
      </c>
      <c r="E541" s="438">
        <v>0</v>
      </c>
    </row>
    <row r="542" spans="1:6" s="178" customFormat="1" x14ac:dyDescent="0.2">
      <c r="A542" s="113" t="s">
        <v>271</v>
      </c>
      <c r="B542" s="114" t="s">
        <v>772</v>
      </c>
      <c r="C542" s="438">
        <v>0</v>
      </c>
      <c r="D542" s="438">
        <v>-18259.991521831285</v>
      </c>
      <c r="E542" s="438">
        <v>-28752.025931928685</v>
      </c>
    </row>
    <row r="543" spans="1:6" s="178" customFormat="1" x14ac:dyDescent="0.2">
      <c r="A543" s="113" t="s">
        <v>272</v>
      </c>
      <c r="B543" s="114" t="s">
        <v>772</v>
      </c>
      <c r="C543" s="438">
        <v>0</v>
      </c>
      <c r="D543" s="438">
        <v>0</v>
      </c>
      <c r="E543" s="438">
        <v>0</v>
      </c>
    </row>
    <row r="544" spans="1:6" s="178" customFormat="1" x14ac:dyDescent="0.2">
      <c r="A544" s="113" t="s">
        <v>273</v>
      </c>
      <c r="B544" s="114" t="s">
        <v>772</v>
      </c>
      <c r="C544" s="438">
        <v>0</v>
      </c>
      <c r="D544" s="438">
        <v>0</v>
      </c>
      <c r="E544" s="438">
        <v>0</v>
      </c>
    </row>
    <row r="545" spans="1:6" s="178" customFormat="1" ht="25.5" x14ac:dyDescent="0.2">
      <c r="A545" s="113" t="s">
        <v>274</v>
      </c>
      <c r="B545" s="114" t="s">
        <v>772</v>
      </c>
      <c r="C545" s="438">
        <v>0</v>
      </c>
      <c r="D545" s="438">
        <v>-1156.9796523950829</v>
      </c>
      <c r="E545" s="438">
        <v>0</v>
      </c>
    </row>
    <row r="546" spans="1:6" s="178" customFormat="1" x14ac:dyDescent="0.2">
      <c r="A546" s="235" t="s">
        <v>275</v>
      </c>
      <c r="B546" s="236" t="s">
        <v>755</v>
      </c>
      <c r="C546" s="439">
        <v>0</v>
      </c>
      <c r="D546" s="439">
        <v>0</v>
      </c>
      <c r="E546" s="439">
        <v>0</v>
      </c>
    </row>
    <row r="547" spans="1:6" s="178" customFormat="1" x14ac:dyDescent="0.2">
      <c r="A547" s="115"/>
      <c r="B547" s="116"/>
      <c r="C547" s="116"/>
      <c r="D547" s="119"/>
      <c r="E547" s="119"/>
      <c r="F547" s="10" t="s">
        <v>849</v>
      </c>
    </row>
    <row r="548" spans="1:6" s="178" customFormat="1" x14ac:dyDescent="0.2">
      <c r="A548" s="234" t="s">
        <v>288</v>
      </c>
      <c r="B548" s="234"/>
      <c r="C548" s="234"/>
      <c r="D548" s="234"/>
      <c r="E548" s="234"/>
      <c r="F548" s="526" t="s">
        <v>862</v>
      </c>
    </row>
    <row r="549" spans="1:6" s="178" customFormat="1" x14ac:dyDescent="0.2">
      <c r="A549" s="118" t="s">
        <v>268</v>
      </c>
      <c r="B549" s="111" t="s">
        <v>744</v>
      </c>
      <c r="C549" s="437">
        <v>2021</v>
      </c>
      <c r="D549" s="365">
        <v>2020</v>
      </c>
      <c r="E549" s="365">
        <v>2019</v>
      </c>
    </row>
    <row r="550" spans="1:6" s="178" customFormat="1" x14ac:dyDescent="0.2">
      <c r="A550" s="113" t="s">
        <v>269</v>
      </c>
      <c r="B550" s="114" t="s">
        <v>772</v>
      </c>
      <c r="C550" s="438">
        <v>0</v>
      </c>
      <c r="D550" s="438">
        <v>509473.73159861343</v>
      </c>
      <c r="E550" s="438">
        <v>1043299.9597369481</v>
      </c>
    </row>
    <row r="551" spans="1:6" s="178" customFormat="1" x14ac:dyDescent="0.2">
      <c r="A551" s="113" t="s">
        <v>270</v>
      </c>
      <c r="B551" s="114" t="s">
        <v>772</v>
      </c>
      <c r="C551" s="438">
        <v>0</v>
      </c>
      <c r="D551" s="438">
        <v>0</v>
      </c>
      <c r="E551" s="438">
        <v>0</v>
      </c>
    </row>
    <row r="552" spans="1:6" s="178" customFormat="1" x14ac:dyDescent="0.2">
      <c r="A552" s="113" t="s">
        <v>271</v>
      </c>
      <c r="B552" s="114" t="s">
        <v>772</v>
      </c>
      <c r="C552" s="438">
        <v>42294.189365609716</v>
      </c>
      <c r="D552" s="438">
        <v>443637.0593796426</v>
      </c>
      <c r="E552" s="438">
        <v>846517.78284793987</v>
      </c>
    </row>
    <row r="553" spans="1:6" s="178" customFormat="1" x14ac:dyDescent="0.2">
      <c r="A553" s="113" t="s">
        <v>272</v>
      </c>
      <c r="B553" s="114" t="s">
        <v>772</v>
      </c>
      <c r="C553" s="438">
        <v>0</v>
      </c>
      <c r="D553" s="438">
        <v>0</v>
      </c>
      <c r="E553" s="438">
        <v>0</v>
      </c>
    </row>
    <row r="554" spans="1:6" s="178" customFormat="1" x14ac:dyDescent="0.2">
      <c r="A554" s="113" t="s">
        <v>273</v>
      </c>
      <c r="B554" s="114" t="s">
        <v>772</v>
      </c>
      <c r="C554" s="438">
        <v>29964.153740623547</v>
      </c>
      <c r="D554" s="438">
        <v>185496.05000000002</v>
      </c>
      <c r="E554" s="438">
        <v>333616.96416588378</v>
      </c>
    </row>
    <row r="555" spans="1:6" s="178" customFormat="1" ht="25.5" x14ac:dyDescent="0.2">
      <c r="A555" s="113" t="s">
        <v>274</v>
      </c>
      <c r="B555" s="114" t="s">
        <v>772</v>
      </c>
      <c r="C555" s="438">
        <v>12477.37481468369</v>
      </c>
      <c r="D555" s="438">
        <v>134590.55508035835</v>
      </c>
      <c r="E555" s="438">
        <v>256412.02523151255</v>
      </c>
    </row>
    <row r="556" spans="1:6" s="178" customFormat="1" x14ac:dyDescent="0.2">
      <c r="A556" s="235" t="s">
        <v>275</v>
      </c>
      <c r="B556" s="236" t="s">
        <v>755</v>
      </c>
      <c r="C556" s="439">
        <v>0</v>
      </c>
      <c r="D556" s="439">
        <v>0</v>
      </c>
      <c r="E556" s="439">
        <v>2</v>
      </c>
    </row>
    <row r="557" spans="1:6" s="178" customFormat="1" x14ac:dyDescent="0.2">
      <c r="A557" s="115"/>
      <c r="B557" s="116"/>
      <c r="C557" s="116"/>
      <c r="D557" s="119"/>
      <c r="E557" s="119"/>
      <c r="F557" s="10" t="s">
        <v>849</v>
      </c>
    </row>
    <row r="558" spans="1:6" s="178" customFormat="1" x14ac:dyDescent="0.2">
      <c r="A558" s="234" t="s">
        <v>289</v>
      </c>
      <c r="B558" s="234"/>
      <c r="C558" s="234"/>
      <c r="D558" s="234"/>
      <c r="E558" s="234"/>
      <c r="F558" s="526" t="s">
        <v>862</v>
      </c>
    </row>
    <row r="559" spans="1:6" s="178" customFormat="1" x14ac:dyDescent="0.2">
      <c r="A559" s="118" t="s">
        <v>268</v>
      </c>
      <c r="B559" s="111" t="s">
        <v>744</v>
      </c>
      <c r="C559" s="437">
        <v>2021</v>
      </c>
      <c r="D559" s="365">
        <v>2020</v>
      </c>
      <c r="E559" s="365">
        <v>2019</v>
      </c>
    </row>
    <row r="560" spans="1:6" s="178" customFormat="1" x14ac:dyDescent="0.2">
      <c r="A560" s="113" t="s">
        <v>269</v>
      </c>
      <c r="B560" s="114" t="s">
        <v>772</v>
      </c>
      <c r="C560" s="438">
        <v>-314017.98811046162</v>
      </c>
      <c r="D560" s="438">
        <v>1458882.5952626159</v>
      </c>
      <c r="E560" s="438">
        <v>9367915.3571358696</v>
      </c>
    </row>
    <row r="561" spans="1:6" s="178" customFormat="1" x14ac:dyDescent="0.2">
      <c r="A561" s="113" t="s">
        <v>270</v>
      </c>
      <c r="B561" s="114" t="s">
        <v>772</v>
      </c>
      <c r="C561" s="438">
        <v>0</v>
      </c>
      <c r="D561" s="438">
        <v>8916094</v>
      </c>
      <c r="E561" s="438">
        <v>0</v>
      </c>
    </row>
    <row r="562" spans="1:6" s="178" customFormat="1" x14ac:dyDescent="0.2">
      <c r="A562" s="113" t="s">
        <v>271</v>
      </c>
      <c r="B562" s="114" t="s">
        <v>772</v>
      </c>
      <c r="C562" s="438">
        <v>-2633294.2396992263</v>
      </c>
      <c r="D562" s="438">
        <v>2488551.8429982536</v>
      </c>
      <c r="E562" s="438">
        <v>1102394.2470898954</v>
      </c>
    </row>
    <row r="563" spans="1:6" s="178" customFormat="1" x14ac:dyDescent="0.2">
      <c r="A563" s="113" t="s">
        <v>272</v>
      </c>
      <c r="B563" s="114" t="s">
        <v>772</v>
      </c>
      <c r="C563" s="438">
        <v>12719.15</v>
      </c>
      <c r="D563" s="438">
        <v>70222.340482693777</v>
      </c>
      <c r="E563" s="438">
        <v>105097.29815122762</v>
      </c>
    </row>
    <row r="564" spans="1:6" s="178" customFormat="1" x14ac:dyDescent="0.2">
      <c r="A564" s="113" t="s">
        <v>273</v>
      </c>
      <c r="B564" s="114" t="s">
        <v>772</v>
      </c>
      <c r="C564" s="438">
        <v>56788.512382661851</v>
      </c>
      <c r="D564" s="438">
        <v>312222.21000000002</v>
      </c>
      <c r="E564" s="438">
        <v>371049.96556783724</v>
      </c>
    </row>
    <row r="565" spans="1:6" s="178" customFormat="1" ht="25.5" x14ac:dyDescent="0.2">
      <c r="A565" s="113" t="s">
        <v>274</v>
      </c>
      <c r="B565" s="114" t="s">
        <v>772</v>
      </c>
      <c r="C565" s="438">
        <v>0</v>
      </c>
      <c r="D565" s="438">
        <v>52416.155465006945</v>
      </c>
      <c r="E565" s="438">
        <v>311986.73129218433</v>
      </c>
    </row>
    <row r="566" spans="1:6" s="178" customFormat="1" x14ac:dyDescent="0.2">
      <c r="A566" s="235" t="s">
        <v>275</v>
      </c>
      <c r="B566" s="236" t="s">
        <v>755</v>
      </c>
      <c r="C566" s="439">
        <v>20</v>
      </c>
      <c r="D566" s="439">
        <v>57</v>
      </c>
      <c r="E566" s="439">
        <v>62.156164383561638</v>
      </c>
    </row>
    <row r="567" spans="1:6" s="178" customFormat="1" x14ac:dyDescent="0.2">
      <c r="A567" s="115"/>
      <c r="B567" s="116"/>
      <c r="C567" s="116"/>
      <c r="D567" s="119"/>
      <c r="E567" s="119"/>
      <c r="F567" s="10" t="s">
        <v>849</v>
      </c>
    </row>
    <row r="568" spans="1:6" s="178" customFormat="1" x14ac:dyDescent="0.2">
      <c r="A568" s="234" t="s">
        <v>290</v>
      </c>
      <c r="B568" s="234"/>
      <c r="C568" s="234"/>
      <c r="D568" s="234"/>
      <c r="E568" s="234"/>
      <c r="F568" s="526" t="s">
        <v>862</v>
      </c>
    </row>
    <row r="569" spans="1:6" s="178" customFormat="1" x14ac:dyDescent="0.2">
      <c r="A569" s="118" t="s">
        <v>268</v>
      </c>
      <c r="B569" s="111" t="s">
        <v>744</v>
      </c>
      <c r="C569" s="437">
        <v>2021</v>
      </c>
      <c r="D569" s="365">
        <v>2020</v>
      </c>
      <c r="E569" s="365">
        <v>2019</v>
      </c>
    </row>
    <row r="570" spans="1:6" s="178" customFormat="1" x14ac:dyDescent="0.2">
      <c r="A570" s="113" t="s">
        <v>269</v>
      </c>
      <c r="B570" s="114" t="s">
        <v>772</v>
      </c>
      <c r="C570" s="438">
        <v>11755559.774055364</v>
      </c>
      <c r="D570" s="438">
        <v>10903400.606741574</v>
      </c>
      <c r="E570" s="438">
        <v>15113860.636002509</v>
      </c>
    </row>
    <row r="571" spans="1:6" s="178" customFormat="1" x14ac:dyDescent="0.2">
      <c r="A571" s="113" t="s">
        <v>270</v>
      </c>
      <c r="B571" s="114" t="s">
        <v>772</v>
      </c>
      <c r="C571" s="438">
        <v>543422.36</v>
      </c>
      <c r="D571" s="438">
        <v>635116</v>
      </c>
      <c r="E571" s="438">
        <v>357790</v>
      </c>
    </row>
    <row r="572" spans="1:6" s="178" customFormat="1" x14ac:dyDescent="0.2">
      <c r="A572" s="113" t="s">
        <v>271</v>
      </c>
      <c r="B572" s="114" t="s">
        <v>772</v>
      </c>
      <c r="C572" s="438">
        <v>417087.18780763703</v>
      </c>
      <c r="D572" s="438">
        <v>683749.33884518209</v>
      </c>
      <c r="E572" s="438">
        <v>1435135.5118126699</v>
      </c>
    </row>
    <row r="573" spans="1:6" s="178" customFormat="1" x14ac:dyDescent="0.2">
      <c r="A573" s="113" t="s">
        <v>272</v>
      </c>
      <c r="B573" s="114" t="s">
        <v>772</v>
      </c>
      <c r="C573" s="438">
        <v>437356.5868761366</v>
      </c>
      <c r="D573" s="438">
        <v>458821.09480064909</v>
      </c>
      <c r="E573" s="438">
        <v>472011</v>
      </c>
    </row>
    <row r="574" spans="1:6" s="178" customFormat="1" x14ac:dyDescent="0.2">
      <c r="A574" s="113" t="s">
        <v>273</v>
      </c>
      <c r="B574" s="114" t="s">
        <v>772</v>
      </c>
      <c r="C574" s="438">
        <v>109050.12024817607</v>
      </c>
      <c r="D574" s="438">
        <v>212593.17831686628</v>
      </c>
      <c r="E574" s="438">
        <v>256107.61635833367</v>
      </c>
    </row>
    <row r="575" spans="1:6" s="178" customFormat="1" ht="25.5" x14ac:dyDescent="0.2">
      <c r="A575" s="113" t="s">
        <v>274</v>
      </c>
      <c r="B575" s="114" t="s">
        <v>772</v>
      </c>
      <c r="C575" s="438">
        <v>54133.889775873569</v>
      </c>
      <c r="D575" s="438">
        <v>87563.83131688679</v>
      </c>
      <c r="E575" s="438">
        <v>228412.98991903628</v>
      </c>
    </row>
    <row r="576" spans="1:6" s="178" customFormat="1" x14ac:dyDescent="0.2">
      <c r="A576" s="235" t="s">
        <v>275</v>
      </c>
      <c r="B576" s="236" t="s">
        <v>755</v>
      </c>
      <c r="C576" s="439">
        <v>8</v>
      </c>
      <c r="D576" s="439">
        <v>8</v>
      </c>
      <c r="E576" s="439">
        <v>8</v>
      </c>
    </row>
    <row r="577" spans="1:6" s="178" customFormat="1" x14ac:dyDescent="0.2">
      <c r="A577" s="115"/>
      <c r="B577" s="116"/>
      <c r="C577" s="116"/>
      <c r="D577" s="119"/>
      <c r="E577" s="119"/>
      <c r="F577" s="10" t="s">
        <v>849</v>
      </c>
    </row>
    <row r="578" spans="1:6" s="178" customFormat="1" x14ac:dyDescent="0.2">
      <c r="A578" s="234" t="s">
        <v>291</v>
      </c>
      <c r="B578" s="234"/>
      <c r="C578" s="234"/>
      <c r="D578" s="234"/>
      <c r="E578" s="234"/>
      <c r="F578" s="526" t="s">
        <v>862</v>
      </c>
    </row>
    <row r="579" spans="1:6" s="178" customFormat="1" x14ac:dyDescent="0.2">
      <c r="A579" s="118" t="s">
        <v>268</v>
      </c>
      <c r="B579" s="111" t="s">
        <v>744</v>
      </c>
      <c r="C579" s="437">
        <v>2021</v>
      </c>
      <c r="D579" s="365">
        <v>2020</v>
      </c>
      <c r="E579" s="365">
        <v>2019</v>
      </c>
    </row>
    <row r="580" spans="1:6" s="178" customFormat="1" x14ac:dyDescent="0.2">
      <c r="A580" s="113" t="s">
        <v>269</v>
      </c>
      <c r="B580" s="114" t="s">
        <v>772</v>
      </c>
      <c r="C580" s="438">
        <v>15563837.930635</v>
      </c>
      <c r="D580" s="438">
        <v>56722738.262546003</v>
      </c>
      <c r="E580" s="438">
        <v>0</v>
      </c>
    </row>
    <row r="581" spans="1:6" s="178" customFormat="1" x14ac:dyDescent="0.2">
      <c r="A581" s="113" t="s">
        <v>270</v>
      </c>
      <c r="B581" s="114" t="s">
        <v>772</v>
      </c>
      <c r="C581" s="438">
        <v>53803.956310000038</v>
      </c>
      <c r="D581" s="438">
        <v>1093520.794152</v>
      </c>
      <c r="E581" s="438">
        <v>0</v>
      </c>
    </row>
    <row r="582" spans="1:6" s="178" customFormat="1" x14ac:dyDescent="0.2">
      <c r="A582" s="113" t="s">
        <v>271</v>
      </c>
      <c r="B582" s="114" t="s">
        <v>772</v>
      </c>
      <c r="C582" s="438">
        <v>-7502502.2301040441</v>
      </c>
      <c r="D582" s="438">
        <v>2883173.2275987379</v>
      </c>
      <c r="E582" s="438">
        <v>-109610.94758830233</v>
      </c>
    </row>
    <row r="583" spans="1:6" s="178" customFormat="1" x14ac:dyDescent="0.2">
      <c r="A583" s="113" t="s">
        <v>272</v>
      </c>
      <c r="B583" s="114" t="s">
        <v>772</v>
      </c>
      <c r="C583" s="438">
        <v>0</v>
      </c>
      <c r="D583" s="438">
        <v>0</v>
      </c>
      <c r="E583" s="438">
        <v>0</v>
      </c>
    </row>
    <row r="584" spans="1:6" s="178" customFormat="1" x14ac:dyDescent="0.2">
      <c r="A584" s="113" t="s">
        <v>273</v>
      </c>
      <c r="B584" s="114" t="s">
        <v>772</v>
      </c>
      <c r="C584" s="438">
        <v>1003020.9600000001</v>
      </c>
      <c r="D584" s="438">
        <v>991182.16999999993</v>
      </c>
      <c r="E584" s="438">
        <v>0</v>
      </c>
    </row>
    <row r="585" spans="1:6" s="178" customFormat="1" ht="25.5" x14ac:dyDescent="0.2">
      <c r="A585" s="113" t="s">
        <v>274</v>
      </c>
      <c r="B585" s="114" t="s">
        <v>772</v>
      </c>
      <c r="C585" s="438">
        <v>0</v>
      </c>
      <c r="D585" s="438">
        <v>-708062.63038942975</v>
      </c>
      <c r="E585" s="438">
        <v>0</v>
      </c>
    </row>
    <row r="586" spans="1:6" s="178" customFormat="1" x14ac:dyDescent="0.2">
      <c r="A586" s="235" t="s">
        <v>275</v>
      </c>
      <c r="B586" s="236" t="s">
        <v>755</v>
      </c>
      <c r="C586" s="439">
        <v>3</v>
      </c>
      <c r="D586" s="439">
        <v>3</v>
      </c>
      <c r="E586" s="439">
        <v>1</v>
      </c>
    </row>
    <row r="587" spans="1:6" s="178" customFormat="1" x14ac:dyDescent="0.2">
      <c r="A587" s="115"/>
      <c r="B587" s="116"/>
      <c r="C587" s="116"/>
      <c r="D587" s="119"/>
      <c r="E587" s="119"/>
      <c r="F587" s="10" t="s">
        <v>849</v>
      </c>
    </row>
    <row r="588" spans="1:6" s="178" customFormat="1" x14ac:dyDescent="0.2">
      <c r="A588" s="234" t="s">
        <v>292</v>
      </c>
      <c r="B588" s="234"/>
      <c r="C588" s="234"/>
      <c r="D588" s="234"/>
      <c r="E588" s="234"/>
      <c r="F588" s="526" t="s">
        <v>862</v>
      </c>
    </row>
    <row r="589" spans="1:6" s="178" customFormat="1" x14ac:dyDescent="0.2">
      <c r="A589" s="118" t="s">
        <v>268</v>
      </c>
      <c r="B589" s="111" t="s">
        <v>744</v>
      </c>
      <c r="C589" s="437">
        <v>2021</v>
      </c>
      <c r="D589" s="365">
        <v>2020</v>
      </c>
      <c r="E589" s="365">
        <v>2019</v>
      </c>
    </row>
    <row r="590" spans="1:6" s="178" customFormat="1" x14ac:dyDescent="0.2">
      <c r="A590" s="113" t="s">
        <v>269</v>
      </c>
      <c r="B590" s="114" t="s">
        <v>772</v>
      </c>
      <c r="C590" s="438">
        <v>161922.83348999999</v>
      </c>
      <c r="D590" s="438">
        <v>21263.384075999998</v>
      </c>
      <c r="E590" s="438">
        <v>24004.005949999999</v>
      </c>
    </row>
    <row r="591" spans="1:6" s="178" customFormat="1" x14ac:dyDescent="0.2">
      <c r="A591" s="113" t="s">
        <v>270</v>
      </c>
      <c r="B591" s="114" t="s">
        <v>772</v>
      </c>
      <c r="C591" s="438">
        <v>938858.16860500001</v>
      </c>
      <c r="D591" s="438">
        <v>577499.92609099997</v>
      </c>
      <c r="E591" s="438">
        <v>581028.33163500007</v>
      </c>
    </row>
    <row r="592" spans="1:6" s="178" customFormat="1" x14ac:dyDescent="0.2">
      <c r="A592" s="113" t="s">
        <v>271</v>
      </c>
      <c r="B592" s="114" t="s">
        <v>772</v>
      </c>
      <c r="C592" s="438">
        <v>158244.46623899997</v>
      </c>
      <c r="D592" s="438">
        <v>-51120.622707000097</v>
      </c>
      <c r="E592" s="438">
        <v>11642.356585</v>
      </c>
    </row>
    <row r="593" spans="1:6" s="178" customFormat="1" x14ac:dyDescent="0.2">
      <c r="A593" s="113" t="s">
        <v>272</v>
      </c>
      <c r="B593" s="114" t="s">
        <v>772</v>
      </c>
      <c r="C593" s="438">
        <v>5098.980977999996</v>
      </c>
      <c r="D593" s="438">
        <v>2211.5077199999901</v>
      </c>
      <c r="E593" s="438">
        <v>3840.895</v>
      </c>
    </row>
    <row r="594" spans="1:6" s="178" customFormat="1" x14ac:dyDescent="0.2">
      <c r="A594" s="113" t="s">
        <v>273</v>
      </c>
      <c r="B594" s="114" t="s">
        <v>772</v>
      </c>
      <c r="C594" s="438">
        <v>15593.745860487261</v>
      </c>
      <c r="D594" s="438">
        <v>1364.5223177796242</v>
      </c>
      <c r="E594" s="438">
        <v>0</v>
      </c>
    </row>
    <row r="595" spans="1:6" s="178" customFormat="1" ht="25.5" x14ac:dyDescent="0.2">
      <c r="A595" s="113" t="s">
        <v>274</v>
      </c>
      <c r="B595" s="114" t="s">
        <v>772</v>
      </c>
      <c r="C595" s="438">
        <v>16102</v>
      </c>
      <c r="D595" s="438">
        <v>0</v>
      </c>
      <c r="E595" s="438">
        <v>1643</v>
      </c>
    </row>
    <row r="596" spans="1:6" s="178" customFormat="1" x14ac:dyDescent="0.2">
      <c r="A596" s="235" t="s">
        <v>275</v>
      </c>
      <c r="B596" s="236" t="s">
        <v>755</v>
      </c>
      <c r="C596" s="439">
        <v>14</v>
      </c>
      <c r="D596" s="439">
        <v>14</v>
      </c>
      <c r="E596" s="439">
        <v>15</v>
      </c>
    </row>
    <row r="597" spans="1:6" s="178" customFormat="1" x14ac:dyDescent="0.2">
      <c r="A597" s="115"/>
      <c r="B597" s="116"/>
      <c r="C597" s="116"/>
      <c r="D597" s="119"/>
      <c r="E597" s="119"/>
      <c r="F597" s="10" t="s">
        <v>849</v>
      </c>
    </row>
    <row r="598" spans="1:6" s="178" customFormat="1" x14ac:dyDescent="0.2">
      <c r="A598" s="234" t="s">
        <v>293</v>
      </c>
      <c r="B598" s="234"/>
      <c r="C598" s="234"/>
      <c r="D598" s="234"/>
      <c r="E598" s="234"/>
      <c r="F598" s="526" t="s">
        <v>862</v>
      </c>
    </row>
    <row r="599" spans="1:6" s="178" customFormat="1" x14ac:dyDescent="0.2">
      <c r="A599" s="118" t="s">
        <v>268</v>
      </c>
      <c r="B599" s="111" t="s">
        <v>744</v>
      </c>
      <c r="C599" s="437">
        <v>2021</v>
      </c>
      <c r="D599" s="365">
        <v>2020</v>
      </c>
      <c r="E599" s="365">
        <v>2019</v>
      </c>
    </row>
    <row r="600" spans="1:6" s="178" customFormat="1" x14ac:dyDescent="0.2">
      <c r="A600" s="113" t="s">
        <v>269</v>
      </c>
      <c r="B600" s="114" t="s">
        <v>772</v>
      </c>
      <c r="C600" s="438">
        <v>15969354.540339978</v>
      </c>
      <c r="D600" s="438">
        <v>13256208.397421999</v>
      </c>
      <c r="E600" s="438">
        <v>10793041.32186</v>
      </c>
    </row>
    <row r="601" spans="1:6" s="178" customFormat="1" x14ac:dyDescent="0.2">
      <c r="A601" s="113" t="s">
        <v>270</v>
      </c>
      <c r="B601" s="114" t="s">
        <v>772</v>
      </c>
      <c r="C601" s="438">
        <v>2920445.7295157001</v>
      </c>
      <c r="D601" s="438">
        <v>1425684.4779960001</v>
      </c>
      <c r="E601" s="438">
        <v>92301.434819999995</v>
      </c>
    </row>
    <row r="602" spans="1:6" s="178" customFormat="1" x14ac:dyDescent="0.2">
      <c r="A602" s="113" t="s">
        <v>271</v>
      </c>
      <c r="B602" s="114" t="s">
        <v>772</v>
      </c>
      <c r="C602" s="438">
        <v>1442183.5904927377</v>
      </c>
      <c r="D602" s="438">
        <v>473736.90500999597</v>
      </c>
      <c r="E602" s="438">
        <v>271360.83429000201</v>
      </c>
    </row>
    <row r="603" spans="1:6" s="178" customFormat="1" x14ac:dyDescent="0.2">
      <c r="A603" s="113" t="s">
        <v>272</v>
      </c>
      <c r="B603" s="114" t="s">
        <v>772</v>
      </c>
      <c r="C603" s="438">
        <v>64047.705021999995</v>
      </c>
      <c r="D603" s="438">
        <v>37857.782066</v>
      </c>
      <c r="E603" s="438">
        <v>33739.417800000003</v>
      </c>
    </row>
    <row r="604" spans="1:6" s="178" customFormat="1" x14ac:dyDescent="0.2">
      <c r="A604" s="113" t="s">
        <v>273</v>
      </c>
      <c r="B604" s="114" t="s">
        <v>772</v>
      </c>
      <c r="C604" s="438">
        <v>0</v>
      </c>
      <c r="D604" s="438">
        <v>0</v>
      </c>
      <c r="E604" s="438">
        <v>5500</v>
      </c>
    </row>
    <row r="605" spans="1:6" s="178" customFormat="1" ht="25.5" x14ac:dyDescent="0.2">
      <c r="A605" s="113" t="s">
        <v>274</v>
      </c>
      <c r="B605" s="114" t="s">
        <v>772</v>
      </c>
      <c r="C605" s="438">
        <v>0</v>
      </c>
      <c r="D605" s="438">
        <v>0</v>
      </c>
      <c r="E605" s="438">
        <v>26300</v>
      </c>
    </row>
    <row r="606" spans="1:6" s="178" customFormat="1" x14ac:dyDescent="0.2">
      <c r="A606" s="235" t="s">
        <v>275</v>
      </c>
      <c r="B606" s="236" t="s">
        <v>755</v>
      </c>
      <c r="C606" s="439">
        <v>32</v>
      </c>
      <c r="D606" s="439">
        <v>27</v>
      </c>
      <c r="E606" s="439">
        <v>15</v>
      </c>
    </row>
    <row r="607" spans="1:6" s="178" customFormat="1" x14ac:dyDescent="0.2">
      <c r="A607" s="115"/>
      <c r="B607" s="116"/>
      <c r="C607" s="116"/>
      <c r="D607" s="119"/>
      <c r="E607" s="119"/>
      <c r="F607" s="10" t="s">
        <v>849</v>
      </c>
    </row>
    <row r="608" spans="1:6" s="178" customFormat="1" x14ac:dyDescent="0.2">
      <c r="A608" s="234" t="s">
        <v>294</v>
      </c>
      <c r="B608" s="234"/>
      <c r="C608" s="234"/>
      <c r="D608" s="234"/>
      <c r="E608" s="234"/>
      <c r="F608" s="526" t="s">
        <v>862</v>
      </c>
    </row>
    <row r="609" spans="1:6" s="178" customFormat="1" x14ac:dyDescent="0.2">
      <c r="A609" s="118" t="s">
        <v>268</v>
      </c>
      <c r="B609" s="111" t="s">
        <v>744</v>
      </c>
      <c r="C609" s="437">
        <v>2021</v>
      </c>
      <c r="D609" s="365">
        <v>2020</v>
      </c>
      <c r="E609" s="365">
        <v>2019</v>
      </c>
    </row>
    <row r="610" spans="1:6" s="178" customFormat="1" x14ac:dyDescent="0.2">
      <c r="A610" s="113" t="s">
        <v>269</v>
      </c>
      <c r="B610" s="114" t="s">
        <v>772</v>
      </c>
      <c r="C610" s="438">
        <v>141788.44023835997</v>
      </c>
      <c r="D610" s="438">
        <v>193480.89077316999</v>
      </c>
      <c r="E610" s="438">
        <v>39832.334619999994</v>
      </c>
    </row>
    <row r="611" spans="1:6" s="178" customFormat="1" x14ac:dyDescent="0.2">
      <c r="A611" s="113" t="s">
        <v>270</v>
      </c>
      <c r="B611" s="114" t="s">
        <v>772</v>
      </c>
      <c r="C611" s="438">
        <v>6090503.8664826602</v>
      </c>
      <c r="D611" s="438">
        <v>4692200.7315321798</v>
      </c>
      <c r="E611" s="438">
        <v>5625187.0018199999</v>
      </c>
    </row>
    <row r="612" spans="1:6" s="178" customFormat="1" x14ac:dyDescent="0.2">
      <c r="A612" s="113" t="s">
        <v>271</v>
      </c>
      <c r="B612" s="114" t="s">
        <v>772</v>
      </c>
      <c r="C612" s="438">
        <v>550815.12951195054</v>
      </c>
      <c r="D612" s="438">
        <v>337056.68627751002</v>
      </c>
      <c r="E612" s="438">
        <v>383210.10437000002</v>
      </c>
    </row>
    <row r="613" spans="1:6" s="178" customFormat="1" x14ac:dyDescent="0.2">
      <c r="A613" s="113" t="s">
        <v>272</v>
      </c>
      <c r="B613" s="114" t="s">
        <v>772</v>
      </c>
      <c r="C613" s="438">
        <v>17012.814778729997</v>
      </c>
      <c r="D613" s="438">
        <v>3403.4142329799902</v>
      </c>
      <c r="E613" s="438">
        <v>9352.5032460000002</v>
      </c>
    </row>
    <row r="614" spans="1:6" s="178" customFormat="1" x14ac:dyDescent="0.2">
      <c r="A614" s="113" t="s">
        <v>273</v>
      </c>
      <c r="B614" s="114" t="s">
        <v>772</v>
      </c>
      <c r="C614" s="438">
        <v>46265.05</v>
      </c>
      <c r="D614" s="438">
        <v>1868.29</v>
      </c>
      <c r="E614" s="438">
        <v>200351</v>
      </c>
    </row>
    <row r="615" spans="1:6" s="178" customFormat="1" ht="25.5" x14ac:dyDescent="0.2">
      <c r="A615" s="113" t="s">
        <v>274</v>
      </c>
      <c r="B615" s="114" t="s">
        <v>772</v>
      </c>
      <c r="C615" s="438">
        <v>84636.02</v>
      </c>
      <c r="D615" s="438">
        <v>57543.199999999997</v>
      </c>
      <c r="E615" s="438">
        <v>107686</v>
      </c>
    </row>
    <row r="616" spans="1:6" s="178" customFormat="1" x14ac:dyDescent="0.2">
      <c r="A616" s="235" t="s">
        <v>275</v>
      </c>
      <c r="B616" s="236" t="s">
        <v>755</v>
      </c>
      <c r="C616" s="439">
        <v>19</v>
      </c>
      <c r="D616" s="439">
        <v>18</v>
      </c>
      <c r="E616" s="439">
        <v>6</v>
      </c>
    </row>
    <row r="617" spans="1:6" s="178" customFormat="1" x14ac:dyDescent="0.2">
      <c r="A617" s="115"/>
      <c r="B617" s="116"/>
      <c r="C617" s="116"/>
      <c r="D617" s="119"/>
      <c r="E617" s="119"/>
      <c r="F617" s="10" t="s">
        <v>849</v>
      </c>
    </row>
    <row r="618" spans="1:6" s="178" customFormat="1" x14ac:dyDescent="0.2">
      <c r="A618" s="234" t="s">
        <v>295</v>
      </c>
      <c r="B618" s="234"/>
      <c r="C618" s="234"/>
      <c r="D618" s="234"/>
      <c r="E618" s="234"/>
      <c r="F618" s="526" t="s">
        <v>862</v>
      </c>
    </row>
    <row r="619" spans="1:6" s="178" customFormat="1" x14ac:dyDescent="0.2">
      <c r="A619" s="118" t="s">
        <v>268</v>
      </c>
      <c r="B619" s="111" t="s">
        <v>744</v>
      </c>
      <c r="C619" s="437">
        <v>2021</v>
      </c>
      <c r="D619" s="365">
        <v>2020</v>
      </c>
      <c r="E619" s="365">
        <v>2019</v>
      </c>
    </row>
    <row r="620" spans="1:6" s="178" customFormat="1" x14ac:dyDescent="0.2">
      <c r="A620" s="113" t="s">
        <v>269</v>
      </c>
      <c r="B620" s="114" t="s">
        <v>772</v>
      </c>
      <c r="C620" s="438">
        <v>222308.19443988579</v>
      </c>
      <c r="D620" s="438">
        <v>75098.765513381848</v>
      </c>
      <c r="E620" s="438">
        <v>267184.30351719703</v>
      </c>
    </row>
    <row r="621" spans="1:6" s="178" customFormat="1" x14ac:dyDescent="0.2">
      <c r="A621" s="113" t="s">
        <v>270</v>
      </c>
      <c r="B621" s="114" t="s">
        <v>772</v>
      </c>
      <c r="C621" s="438">
        <v>0</v>
      </c>
      <c r="D621" s="438">
        <v>0</v>
      </c>
      <c r="E621" s="438">
        <v>0</v>
      </c>
    </row>
    <row r="622" spans="1:6" s="178" customFormat="1" x14ac:dyDescent="0.2">
      <c r="A622" s="113" t="s">
        <v>271</v>
      </c>
      <c r="B622" s="114" t="s">
        <v>772</v>
      </c>
      <c r="C622" s="438">
        <v>328315.62280500215</v>
      </c>
      <c r="D622" s="438">
        <v>258529.36980829795</v>
      </c>
      <c r="E622" s="438">
        <v>288845.76096225483</v>
      </c>
    </row>
    <row r="623" spans="1:6" s="178" customFormat="1" x14ac:dyDescent="0.2">
      <c r="A623" s="113" t="s">
        <v>272</v>
      </c>
      <c r="B623" s="114" t="s">
        <v>772</v>
      </c>
      <c r="C623" s="438">
        <v>316.44008271244297</v>
      </c>
      <c r="D623" s="438">
        <v>275.75687746211497</v>
      </c>
      <c r="E623" s="438">
        <v>0</v>
      </c>
    </row>
    <row r="624" spans="1:6" s="178" customFormat="1" x14ac:dyDescent="0.2">
      <c r="A624" s="113" t="s">
        <v>273</v>
      </c>
      <c r="B624" s="114" t="s">
        <v>772</v>
      </c>
      <c r="C624" s="438">
        <v>47223.585518758002</v>
      </c>
      <c r="D624" s="438">
        <v>60991.976385642665</v>
      </c>
      <c r="E624" s="438">
        <v>134625.46564337326</v>
      </c>
    </row>
    <row r="625" spans="1:6" s="178" customFormat="1" ht="25.5" x14ac:dyDescent="0.2">
      <c r="A625" s="113" t="s">
        <v>274</v>
      </c>
      <c r="B625" s="114" t="s">
        <v>772</v>
      </c>
      <c r="C625" s="438">
        <v>82198.907670594417</v>
      </c>
      <c r="D625" s="438">
        <v>56886.569882915806</v>
      </c>
      <c r="E625" s="438">
        <v>63546.067651062935</v>
      </c>
    </row>
    <row r="626" spans="1:6" s="178" customFormat="1" x14ac:dyDescent="0.2">
      <c r="A626" s="235" t="s">
        <v>275</v>
      </c>
      <c r="B626" s="236" t="s">
        <v>755</v>
      </c>
      <c r="C626" s="439">
        <v>1</v>
      </c>
      <c r="D626" s="439">
        <v>2</v>
      </c>
      <c r="E626" s="439">
        <v>2.4410958904109599</v>
      </c>
    </row>
    <row r="627" spans="1:6" s="178" customFormat="1" x14ac:dyDescent="0.2">
      <c r="A627" s="115"/>
      <c r="B627" s="116"/>
      <c r="C627" s="116"/>
      <c r="D627" s="119"/>
      <c r="E627" s="119"/>
      <c r="F627" s="10" t="s">
        <v>849</v>
      </c>
    </row>
    <row r="628" spans="1:6" s="178" customFormat="1" x14ac:dyDescent="0.2">
      <c r="A628" s="234" t="s">
        <v>296</v>
      </c>
      <c r="B628" s="234"/>
      <c r="C628" s="234"/>
      <c r="D628" s="234"/>
      <c r="E628" s="234"/>
      <c r="F628" s="526" t="s">
        <v>862</v>
      </c>
    </row>
    <row r="629" spans="1:6" s="178" customFormat="1" x14ac:dyDescent="0.2">
      <c r="A629" s="118" t="s">
        <v>268</v>
      </c>
      <c r="B629" s="111" t="s">
        <v>744</v>
      </c>
      <c r="C629" s="437">
        <v>2021</v>
      </c>
      <c r="D629" s="365">
        <v>2020</v>
      </c>
      <c r="E629" s="365">
        <v>2019</v>
      </c>
    </row>
    <row r="630" spans="1:6" s="178" customFormat="1" x14ac:dyDescent="0.2">
      <c r="A630" s="113" t="s">
        <v>269</v>
      </c>
      <c r="B630" s="114" t="s">
        <v>772</v>
      </c>
      <c r="C630" s="438">
        <v>0</v>
      </c>
      <c r="D630" s="438">
        <v>0</v>
      </c>
      <c r="E630" s="438">
        <v>0</v>
      </c>
    </row>
    <row r="631" spans="1:6" s="178" customFormat="1" x14ac:dyDescent="0.2">
      <c r="A631" s="113" t="s">
        <v>270</v>
      </c>
      <c r="B631" s="114" t="s">
        <v>772</v>
      </c>
      <c r="C631" s="438">
        <v>0</v>
      </c>
      <c r="D631" s="438">
        <v>0</v>
      </c>
      <c r="E631" s="438">
        <v>0</v>
      </c>
    </row>
    <row r="632" spans="1:6" s="178" customFormat="1" x14ac:dyDescent="0.2">
      <c r="A632" s="113" t="s">
        <v>271</v>
      </c>
      <c r="B632" s="114" t="s">
        <v>772</v>
      </c>
      <c r="C632" s="438">
        <v>0</v>
      </c>
      <c r="D632" s="438">
        <v>-49240.652390990792</v>
      </c>
      <c r="E632" s="438">
        <v>-56332.016385098286</v>
      </c>
    </row>
    <row r="633" spans="1:6" s="178" customFormat="1" x14ac:dyDescent="0.2">
      <c r="A633" s="113" t="s">
        <v>272</v>
      </c>
      <c r="B633" s="114" t="s">
        <v>772</v>
      </c>
      <c r="C633" s="438">
        <v>0</v>
      </c>
      <c r="D633" s="438">
        <v>0</v>
      </c>
      <c r="E633" s="438">
        <v>0</v>
      </c>
    </row>
    <row r="634" spans="1:6" s="178" customFormat="1" x14ac:dyDescent="0.2">
      <c r="A634" s="113" t="s">
        <v>273</v>
      </c>
      <c r="B634" s="114" t="s">
        <v>772</v>
      </c>
      <c r="C634" s="438">
        <v>0</v>
      </c>
      <c r="D634" s="438">
        <v>0</v>
      </c>
      <c r="E634" s="438">
        <v>0</v>
      </c>
    </row>
    <row r="635" spans="1:6" s="178" customFormat="1" ht="25.5" x14ac:dyDescent="0.2">
      <c r="A635" s="113" t="s">
        <v>274</v>
      </c>
      <c r="B635" s="114" t="s">
        <v>772</v>
      </c>
      <c r="C635" s="438">
        <v>0</v>
      </c>
      <c r="D635" s="438">
        <v>0</v>
      </c>
      <c r="E635" s="438">
        <v>0</v>
      </c>
    </row>
    <row r="636" spans="1:6" s="178" customFormat="1" x14ac:dyDescent="0.2">
      <c r="A636" s="235" t="s">
        <v>275</v>
      </c>
      <c r="B636" s="236" t="s">
        <v>755</v>
      </c>
      <c r="C636" s="439">
        <v>0</v>
      </c>
      <c r="D636" s="439">
        <v>0</v>
      </c>
      <c r="E636" s="439">
        <v>0</v>
      </c>
    </row>
    <row r="637" spans="1:6" s="178" customFormat="1" x14ac:dyDescent="0.2">
      <c r="A637" s="115"/>
      <c r="B637" s="116"/>
      <c r="C637" s="116"/>
      <c r="D637" s="119"/>
      <c r="E637" s="119"/>
      <c r="F637" s="10" t="s">
        <v>849</v>
      </c>
    </row>
    <row r="638" spans="1:6" s="178" customFormat="1" x14ac:dyDescent="0.2">
      <c r="A638" s="234" t="s">
        <v>297</v>
      </c>
      <c r="B638" s="234"/>
      <c r="C638" s="234"/>
      <c r="D638" s="234"/>
      <c r="E638" s="234"/>
      <c r="F638" s="526" t="s">
        <v>862</v>
      </c>
    </row>
    <row r="639" spans="1:6" s="178" customFormat="1" x14ac:dyDescent="0.2">
      <c r="A639" s="118" t="s">
        <v>268</v>
      </c>
      <c r="B639" s="111" t="s">
        <v>744</v>
      </c>
      <c r="C639" s="437">
        <v>2021</v>
      </c>
      <c r="D639" s="365">
        <v>2020</v>
      </c>
      <c r="E639" s="365">
        <v>2019</v>
      </c>
    </row>
    <row r="640" spans="1:6" s="178" customFormat="1" x14ac:dyDescent="0.2">
      <c r="A640" s="113" t="s">
        <v>269</v>
      </c>
      <c r="B640" s="114" t="s">
        <v>772</v>
      </c>
      <c r="C640" s="438">
        <v>109470676.46847117</v>
      </c>
      <c r="D640" s="438">
        <v>107076529.15422444</v>
      </c>
      <c r="E640" s="438">
        <v>219862076.06296399</v>
      </c>
    </row>
    <row r="641" spans="1:6" s="178" customFormat="1" x14ac:dyDescent="0.2">
      <c r="A641" s="113" t="s">
        <v>270</v>
      </c>
      <c r="B641" s="114" t="s">
        <v>772</v>
      </c>
      <c r="C641" s="438">
        <v>4294770.0938964598</v>
      </c>
      <c r="D641" s="438">
        <v>7825246.0227859588</v>
      </c>
      <c r="E641" s="438">
        <v>254383.00977000003</v>
      </c>
    </row>
    <row r="642" spans="1:6" s="178" customFormat="1" x14ac:dyDescent="0.2">
      <c r="A642" s="113" t="s">
        <v>271</v>
      </c>
      <c r="B642" s="114" t="s">
        <v>772</v>
      </c>
      <c r="C642" s="438">
        <v>-7595422.8570093103</v>
      </c>
      <c r="D642" s="438">
        <v>-145548934.2000671</v>
      </c>
      <c r="E642" s="438">
        <v>-99171220.631733999</v>
      </c>
    </row>
    <row r="643" spans="1:6" s="178" customFormat="1" x14ac:dyDescent="0.2">
      <c r="A643" s="113" t="s">
        <v>272</v>
      </c>
      <c r="B643" s="114" t="s">
        <v>772</v>
      </c>
      <c r="C643" s="438">
        <v>47222270.741352975</v>
      </c>
      <c r="D643" s="438">
        <v>127777714.6059045</v>
      </c>
      <c r="E643" s="438">
        <v>297677328.07679999</v>
      </c>
    </row>
    <row r="644" spans="1:6" s="178" customFormat="1" x14ac:dyDescent="0.2">
      <c r="A644" s="113" t="s">
        <v>273</v>
      </c>
      <c r="B644" s="114" t="s">
        <v>772</v>
      </c>
      <c r="C644" s="438">
        <v>0</v>
      </c>
      <c r="D644" s="438">
        <v>0</v>
      </c>
      <c r="E644" s="438">
        <v>0</v>
      </c>
    </row>
    <row r="645" spans="1:6" s="178" customFormat="1" ht="25.5" x14ac:dyDescent="0.2">
      <c r="A645" s="113" t="s">
        <v>274</v>
      </c>
      <c r="B645" s="114" t="s">
        <v>772</v>
      </c>
      <c r="C645" s="438">
        <v>1116862.2363973914</v>
      </c>
      <c r="D645" s="438">
        <v>805312.3922449752</v>
      </c>
      <c r="E645" s="438">
        <v>-23845792.195580631</v>
      </c>
    </row>
    <row r="646" spans="1:6" s="178" customFormat="1" x14ac:dyDescent="0.2">
      <c r="A646" s="235" t="s">
        <v>275</v>
      </c>
      <c r="B646" s="236" t="s">
        <v>755</v>
      </c>
      <c r="C646" s="439">
        <v>729</v>
      </c>
      <c r="D646" s="439">
        <v>714</v>
      </c>
      <c r="E646" s="439">
        <v>715</v>
      </c>
    </row>
    <row r="647" spans="1:6" s="178" customFormat="1" x14ac:dyDescent="0.2">
      <c r="A647" s="183"/>
      <c r="B647" s="184"/>
      <c r="C647" s="184"/>
      <c r="D647" s="184"/>
      <c r="E647" s="184"/>
      <c r="F647" s="10" t="s">
        <v>849</v>
      </c>
    </row>
    <row r="648" spans="1:6" s="178" customFormat="1" x14ac:dyDescent="0.2">
      <c r="A648" s="234" t="s">
        <v>298</v>
      </c>
      <c r="B648" s="234"/>
      <c r="C648" s="234"/>
      <c r="D648" s="234"/>
      <c r="E648" s="234"/>
      <c r="F648" s="526" t="s">
        <v>862</v>
      </c>
    </row>
    <row r="649" spans="1:6" s="178" customFormat="1" x14ac:dyDescent="0.2">
      <c r="A649" s="118" t="s">
        <v>268</v>
      </c>
      <c r="B649" s="111" t="s">
        <v>744</v>
      </c>
      <c r="C649" s="437">
        <v>2021</v>
      </c>
      <c r="D649" s="365">
        <v>2020</v>
      </c>
      <c r="E649" s="365">
        <v>2019</v>
      </c>
    </row>
    <row r="650" spans="1:6" s="178" customFormat="1" x14ac:dyDescent="0.2">
      <c r="A650" s="113" t="s">
        <v>269</v>
      </c>
      <c r="B650" s="114" t="s">
        <v>772</v>
      </c>
      <c r="C650" s="438">
        <v>1596137.8234578616</v>
      </c>
      <c r="D650" s="438">
        <v>159336.84008433396</v>
      </c>
      <c r="E650" s="438">
        <v>0</v>
      </c>
    </row>
    <row r="651" spans="1:6" s="178" customFormat="1" x14ac:dyDescent="0.2">
      <c r="A651" s="113" t="s">
        <v>270</v>
      </c>
      <c r="B651" s="114" t="s">
        <v>772</v>
      </c>
      <c r="C651" s="438">
        <v>0</v>
      </c>
      <c r="D651" s="438">
        <v>0</v>
      </c>
      <c r="E651" s="438">
        <v>0</v>
      </c>
    </row>
    <row r="652" spans="1:6" s="178" customFormat="1" x14ac:dyDescent="0.2">
      <c r="A652" s="113" t="s">
        <v>271</v>
      </c>
      <c r="B652" s="114" t="s">
        <v>772</v>
      </c>
      <c r="C652" s="438">
        <v>-5620.9849890838377</v>
      </c>
      <c r="D652" s="438">
        <v>-861371.56072093162</v>
      </c>
      <c r="E652" s="438">
        <v>-1334807</v>
      </c>
    </row>
    <row r="653" spans="1:6" s="178" customFormat="1" x14ac:dyDescent="0.2">
      <c r="A653" s="113" t="s">
        <v>272</v>
      </c>
      <c r="B653" s="114" t="s">
        <v>772</v>
      </c>
      <c r="C653" s="438">
        <v>0</v>
      </c>
      <c r="D653" s="438">
        <v>0</v>
      </c>
      <c r="E653" s="438">
        <v>0</v>
      </c>
    </row>
    <row r="654" spans="1:6" s="178" customFormat="1" x14ac:dyDescent="0.2">
      <c r="A654" s="113" t="s">
        <v>273</v>
      </c>
      <c r="B654" s="114" t="s">
        <v>772</v>
      </c>
      <c r="C654" s="438">
        <v>98470.120338879846</v>
      </c>
      <c r="D654" s="438">
        <v>7868</v>
      </c>
      <c r="E654" s="438">
        <v>24483</v>
      </c>
    </row>
    <row r="655" spans="1:6" s="178" customFormat="1" ht="25.5" x14ac:dyDescent="0.2">
      <c r="A655" s="113" t="s">
        <v>274</v>
      </c>
      <c r="B655" s="114" t="s">
        <v>772</v>
      </c>
      <c r="C655" s="438">
        <v>154435.40320265814</v>
      </c>
      <c r="D655" s="438">
        <v>-7809.3751671687678</v>
      </c>
      <c r="E655" s="438">
        <v>12673</v>
      </c>
    </row>
    <row r="656" spans="1:6" s="178" customFormat="1" x14ac:dyDescent="0.2">
      <c r="A656" s="235" t="s">
        <v>275</v>
      </c>
      <c r="B656" s="236" t="s">
        <v>755</v>
      </c>
      <c r="C656" s="439">
        <v>0</v>
      </c>
      <c r="D656" s="439">
        <v>0</v>
      </c>
      <c r="E656" s="439">
        <v>0</v>
      </c>
    </row>
    <row r="657" spans="1:6" s="178" customFormat="1" x14ac:dyDescent="0.2">
      <c r="A657" s="183"/>
      <c r="B657" s="184"/>
      <c r="C657" s="184"/>
      <c r="D657" s="184"/>
      <c r="E657" s="184"/>
      <c r="F657" s="10" t="s">
        <v>849</v>
      </c>
    </row>
    <row r="658" spans="1:6" s="178" customFormat="1" x14ac:dyDescent="0.2">
      <c r="A658" s="234" t="s">
        <v>299</v>
      </c>
      <c r="B658" s="234"/>
      <c r="C658" s="234"/>
      <c r="D658" s="234"/>
      <c r="E658" s="234"/>
      <c r="F658" s="526" t="s">
        <v>862</v>
      </c>
    </row>
    <row r="659" spans="1:6" s="178" customFormat="1" x14ac:dyDescent="0.2">
      <c r="A659" s="118" t="s">
        <v>268</v>
      </c>
      <c r="B659" s="111" t="s">
        <v>744</v>
      </c>
      <c r="C659" s="437">
        <v>2021</v>
      </c>
      <c r="D659" s="365">
        <v>2020</v>
      </c>
      <c r="E659" s="365">
        <v>2019</v>
      </c>
    </row>
    <row r="660" spans="1:6" s="178" customFormat="1" x14ac:dyDescent="0.2">
      <c r="A660" s="113" t="s">
        <v>269</v>
      </c>
      <c r="B660" s="114" t="s">
        <v>772</v>
      </c>
      <c r="C660" s="438">
        <v>1609853.8862548592</v>
      </c>
      <c r="D660" s="438">
        <v>1953493.2804605316</v>
      </c>
      <c r="E660" s="438">
        <v>2190517.2260699696</v>
      </c>
    </row>
    <row r="661" spans="1:6" s="178" customFormat="1" x14ac:dyDescent="0.2">
      <c r="A661" s="113" t="s">
        <v>270</v>
      </c>
      <c r="B661" s="114" t="s">
        <v>772</v>
      </c>
      <c r="C661" s="438">
        <v>0</v>
      </c>
      <c r="D661" s="438">
        <v>0</v>
      </c>
      <c r="E661" s="438">
        <v>0</v>
      </c>
    </row>
    <row r="662" spans="1:6" s="178" customFormat="1" x14ac:dyDescent="0.2">
      <c r="A662" s="113" t="s">
        <v>271</v>
      </c>
      <c r="B662" s="114" t="s">
        <v>772</v>
      </c>
      <c r="C662" s="438">
        <v>302160.92173561332</v>
      </c>
      <c r="D662" s="438">
        <v>1397551.820177255</v>
      </c>
      <c r="E662" s="438">
        <v>1058798.5593145089</v>
      </c>
    </row>
    <row r="663" spans="1:6" s="178" customFormat="1" x14ac:dyDescent="0.2">
      <c r="A663" s="113" t="s">
        <v>272</v>
      </c>
      <c r="B663" s="114" t="s">
        <v>772</v>
      </c>
      <c r="C663" s="438">
        <v>3147.2597352987436</v>
      </c>
      <c r="D663" s="438">
        <v>684.63720699080591</v>
      </c>
      <c r="E663" s="438">
        <v>0</v>
      </c>
    </row>
    <row r="664" spans="1:6" s="178" customFormat="1" x14ac:dyDescent="0.2">
      <c r="A664" s="113" t="s">
        <v>273</v>
      </c>
      <c r="B664" s="114" t="s">
        <v>772</v>
      </c>
      <c r="C664" s="438">
        <v>377145.02393097093</v>
      </c>
      <c r="D664" s="438">
        <v>0</v>
      </c>
      <c r="E664" s="438">
        <v>357452.5506126798</v>
      </c>
    </row>
    <row r="665" spans="1:6" s="178" customFormat="1" ht="25.5" x14ac:dyDescent="0.2">
      <c r="A665" s="113" t="s">
        <v>274</v>
      </c>
      <c r="B665" s="114" t="s">
        <v>772</v>
      </c>
      <c r="C665" s="438">
        <v>85398.961867739243</v>
      </c>
      <c r="D665" s="438">
        <v>316799.26281785802</v>
      </c>
      <c r="E665" s="438">
        <v>357446.22402770375</v>
      </c>
    </row>
    <row r="666" spans="1:6" s="178" customFormat="1" x14ac:dyDescent="0.2">
      <c r="A666" s="235" t="s">
        <v>275</v>
      </c>
      <c r="B666" s="236" t="s">
        <v>755</v>
      </c>
      <c r="C666" s="439">
        <v>5</v>
      </c>
      <c r="D666" s="439">
        <v>4</v>
      </c>
      <c r="E666" s="439">
        <v>1.6657534246575301</v>
      </c>
    </row>
    <row r="667" spans="1:6" s="178" customFormat="1" x14ac:dyDescent="0.2">
      <c r="A667" s="183"/>
      <c r="B667" s="184"/>
      <c r="C667" s="184"/>
      <c r="D667" s="184"/>
      <c r="E667" s="184"/>
    </row>
    <row r="668" spans="1:6" s="178" customFormat="1" x14ac:dyDescent="0.2">
      <c r="A668" s="234" t="s">
        <v>300</v>
      </c>
      <c r="B668" s="234"/>
      <c r="C668" s="234"/>
      <c r="D668" s="234"/>
      <c r="E668" s="234"/>
    </row>
    <row r="669" spans="1:6" s="178" customFormat="1" x14ac:dyDescent="0.2">
      <c r="A669" s="118" t="s">
        <v>268</v>
      </c>
      <c r="B669" s="111" t="s">
        <v>744</v>
      </c>
      <c r="C669" s="437">
        <v>2021</v>
      </c>
      <c r="D669" s="365">
        <v>2020</v>
      </c>
      <c r="E669" s="365">
        <v>2019</v>
      </c>
    </row>
    <row r="670" spans="1:6" s="178" customFormat="1" x14ac:dyDescent="0.2">
      <c r="A670" s="113" t="s">
        <v>269</v>
      </c>
      <c r="B670" s="114" t="s">
        <v>772</v>
      </c>
      <c r="C670" s="438">
        <v>166493.51945589096</v>
      </c>
      <c r="D670" s="438">
        <v>331640.91524735745</v>
      </c>
      <c r="E670" s="438">
        <v>0</v>
      </c>
    </row>
    <row r="671" spans="1:6" s="178" customFormat="1" x14ac:dyDescent="0.2">
      <c r="A671" s="113" t="s">
        <v>270</v>
      </c>
      <c r="B671" s="114" t="s">
        <v>772</v>
      </c>
      <c r="C671" s="438">
        <v>0</v>
      </c>
      <c r="D671" s="438">
        <v>0</v>
      </c>
      <c r="E671" s="438">
        <v>0</v>
      </c>
    </row>
    <row r="672" spans="1:6" s="178" customFormat="1" x14ac:dyDescent="0.2">
      <c r="A672" s="113" t="s">
        <v>271</v>
      </c>
      <c r="B672" s="114" t="s">
        <v>772</v>
      </c>
      <c r="C672" s="438">
        <v>61397.523277201886</v>
      </c>
      <c r="D672" s="438">
        <v>463221.50750521885</v>
      </c>
      <c r="E672" s="438">
        <v>65212.741517272145</v>
      </c>
    </row>
    <row r="673" spans="1:6" s="178" customFormat="1" x14ac:dyDescent="0.2">
      <c r="A673" s="113" t="s">
        <v>272</v>
      </c>
      <c r="B673" s="114" t="s">
        <v>772</v>
      </c>
      <c r="C673" s="438">
        <v>1830.3081288409164</v>
      </c>
      <c r="D673" s="438">
        <v>551.87526922694587</v>
      </c>
      <c r="E673" s="438">
        <v>0</v>
      </c>
    </row>
    <row r="674" spans="1:6" s="178" customFormat="1" x14ac:dyDescent="0.2">
      <c r="A674" s="113" t="s">
        <v>273</v>
      </c>
      <c r="B674" s="114" t="s">
        <v>772</v>
      </c>
      <c r="C674" s="438">
        <v>41574.289207648326</v>
      </c>
      <c r="D674" s="438">
        <v>0</v>
      </c>
      <c r="E674" s="438">
        <v>37797.418239607439</v>
      </c>
    </row>
    <row r="675" spans="1:6" s="178" customFormat="1" ht="25.5" x14ac:dyDescent="0.2">
      <c r="A675" s="113" t="s">
        <v>274</v>
      </c>
      <c r="B675" s="114" t="s">
        <v>772</v>
      </c>
      <c r="C675" s="438">
        <v>0</v>
      </c>
      <c r="D675" s="438">
        <v>48307.260429437694</v>
      </c>
      <c r="E675" s="438">
        <v>0</v>
      </c>
    </row>
    <row r="676" spans="1:6" s="178" customFormat="1" x14ac:dyDescent="0.2">
      <c r="A676" s="235" t="s">
        <v>275</v>
      </c>
      <c r="B676" s="236" t="s">
        <v>755</v>
      </c>
      <c r="C676" s="439">
        <v>0</v>
      </c>
      <c r="D676" s="439">
        <v>0</v>
      </c>
      <c r="E676" s="439">
        <v>0</v>
      </c>
    </row>
    <row r="677" spans="1:6" s="178" customFormat="1" x14ac:dyDescent="0.2">
      <c r="A677" s="183"/>
      <c r="B677" s="184"/>
      <c r="C677" s="184"/>
      <c r="D677" s="184"/>
      <c r="E677" s="184"/>
      <c r="F677" s="10" t="s">
        <v>849</v>
      </c>
    </row>
    <row r="678" spans="1:6" s="178" customFormat="1" x14ac:dyDescent="0.2">
      <c r="A678" s="234" t="s">
        <v>301</v>
      </c>
      <c r="B678" s="234"/>
      <c r="C678" s="234"/>
      <c r="D678" s="234"/>
      <c r="E678" s="234"/>
      <c r="F678" s="526" t="s">
        <v>862</v>
      </c>
    </row>
    <row r="679" spans="1:6" s="178" customFormat="1" x14ac:dyDescent="0.2">
      <c r="A679" s="118" t="s">
        <v>268</v>
      </c>
      <c r="B679" s="111" t="s">
        <v>744</v>
      </c>
      <c r="C679" s="437">
        <v>2021</v>
      </c>
      <c r="D679" s="365">
        <v>2020</v>
      </c>
      <c r="E679" s="365">
        <v>2019</v>
      </c>
    </row>
    <row r="680" spans="1:6" s="178" customFormat="1" x14ac:dyDescent="0.2">
      <c r="A680" s="113" t="s">
        <v>269</v>
      </c>
      <c r="B680" s="114" t="s">
        <v>772</v>
      </c>
      <c r="C680" s="438">
        <v>556746</v>
      </c>
      <c r="D680" s="438">
        <v>828927.62</v>
      </c>
      <c r="E680" s="438">
        <v>2311930</v>
      </c>
    </row>
    <row r="681" spans="1:6" s="178" customFormat="1" x14ac:dyDescent="0.2">
      <c r="A681" s="113" t="s">
        <v>270</v>
      </c>
      <c r="B681" s="114" t="s">
        <v>772</v>
      </c>
      <c r="C681" s="438">
        <v>0</v>
      </c>
      <c r="D681" s="438">
        <v>0</v>
      </c>
      <c r="E681" s="438">
        <v>0</v>
      </c>
    </row>
    <row r="682" spans="1:6" s="178" customFormat="1" x14ac:dyDescent="0.2">
      <c r="A682" s="113" t="s">
        <v>271</v>
      </c>
      <c r="B682" s="114" t="s">
        <v>772</v>
      </c>
      <c r="C682" s="438">
        <v>-223659.69</v>
      </c>
      <c r="D682" s="438">
        <v>36937.850000000064</v>
      </c>
      <c r="E682" s="438">
        <v>-125443</v>
      </c>
    </row>
    <row r="683" spans="1:6" s="178" customFormat="1" x14ac:dyDescent="0.2">
      <c r="A683" s="113" t="s">
        <v>272</v>
      </c>
      <c r="B683" s="114" t="s">
        <v>772</v>
      </c>
      <c r="C683" s="438">
        <v>3914.81</v>
      </c>
      <c r="D683" s="438">
        <v>5275.3000000000011</v>
      </c>
      <c r="E683" s="438">
        <v>6459</v>
      </c>
    </row>
    <row r="684" spans="1:6" s="178" customFormat="1" x14ac:dyDescent="0.2">
      <c r="A684" s="113" t="s">
        <v>273</v>
      </c>
      <c r="B684" s="114" t="s">
        <v>772</v>
      </c>
      <c r="C684" s="438">
        <v>0</v>
      </c>
      <c r="D684" s="438">
        <v>0</v>
      </c>
      <c r="E684" s="438">
        <v>17132</v>
      </c>
    </row>
    <row r="685" spans="1:6" s="178" customFormat="1" ht="25.5" x14ac:dyDescent="0.2">
      <c r="A685" s="113" t="s">
        <v>274</v>
      </c>
      <c r="B685" s="114" t="s">
        <v>772</v>
      </c>
      <c r="C685" s="438">
        <v>0</v>
      </c>
      <c r="D685" s="438">
        <v>0</v>
      </c>
      <c r="E685" s="438">
        <v>27957</v>
      </c>
    </row>
    <row r="686" spans="1:6" s="178" customFormat="1" x14ac:dyDescent="0.2">
      <c r="A686" s="235" t="s">
        <v>275</v>
      </c>
      <c r="B686" s="236" t="s">
        <v>755</v>
      </c>
      <c r="C686" s="439">
        <v>2</v>
      </c>
      <c r="D686" s="439">
        <v>3</v>
      </c>
      <c r="E686" s="439">
        <v>4</v>
      </c>
    </row>
    <row r="687" spans="1:6" s="178" customFormat="1" x14ac:dyDescent="0.2">
      <c r="A687" s="183"/>
      <c r="B687" s="184"/>
      <c r="C687" s="184"/>
      <c r="D687" s="184"/>
      <c r="E687" s="184"/>
      <c r="F687" s="10" t="s">
        <v>849</v>
      </c>
    </row>
    <row r="688" spans="1:6" s="178" customFormat="1" x14ac:dyDescent="0.2">
      <c r="A688" s="234" t="s">
        <v>302</v>
      </c>
      <c r="B688" s="234"/>
      <c r="C688" s="234"/>
      <c r="D688" s="234"/>
      <c r="E688" s="234"/>
      <c r="F688" s="526" t="s">
        <v>862</v>
      </c>
    </row>
    <row r="689" spans="1:6" s="178" customFormat="1" x14ac:dyDescent="0.2">
      <c r="A689" s="118" t="s">
        <v>268</v>
      </c>
      <c r="B689" s="111" t="s">
        <v>744</v>
      </c>
      <c r="C689" s="437">
        <v>2021</v>
      </c>
      <c r="D689" s="365">
        <v>2020</v>
      </c>
      <c r="E689" s="365">
        <v>2019</v>
      </c>
    </row>
    <row r="690" spans="1:6" s="178" customFormat="1" x14ac:dyDescent="0.2">
      <c r="A690" s="113" t="s">
        <v>269</v>
      </c>
      <c r="B690" s="114" t="s">
        <v>772</v>
      </c>
      <c r="C690" s="438">
        <v>35647.849882036884</v>
      </c>
      <c r="D690" s="438">
        <v>519201.60097391024</v>
      </c>
      <c r="E690" s="438">
        <v>1506717.8216440519</v>
      </c>
    </row>
    <row r="691" spans="1:6" s="178" customFormat="1" x14ac:dyDescent="0.2">
      <c r="A691" s="113" t="s">
        <v>270</v>
      </c>
      <c r="B691" s="114" t="s">
        <v>772</v>
      </c>
      <c r="C691" s="438">
        <v>0</v>
      </c>
      <c r="D691" s="438">
        <v>0</v>
      </c>
      <c r="E691" s="438">
        <v>0</v>
      </c>
    </row>
    <row r="692" spans="1:6" s="178" customFormat="1" x14ac:dyDescent="0.2">
      <c r="A692" s="113" t="s">
        <v>271</v>
      </c>
      <c r="B692" s="114" t="s">
        <v>772</v>
      </c>
      <c r="C692" s="438">
        <v>5672.6395208681697</v>
      </c>
      <c r="D692" s="438">
        <v>64832.373158934482</v>
      </c>
      <c r="E692" s="438">
        <v>172504.03972120999</v>
      </c>
    </row>
    <row r="693" spans="1:6" s="178" customFormat="1" x14ac:dyDescent="0.2">
      <c r="A693" s="113" t="s">
        <v>272</v>
      </c>
      <c r="B693" s="114" t="s">
        <v>772</v>
      </c>
      <c r="C693" s="438">
        <v>0</v>
      </c>
      <c r="D693" s="438">
        <v>0</v>
      </c>
      <c r="E693" s="438">
        <v>0</v>
      </c>
    </row>
    <row r="694" spans="1:6" s="178" customFormat="1" x14ac:dyDescent="0.2">
      <c r="A694" s="113" t="s">
        <v>273</v>
      </c>
      <c r="B694" s="114" t="s">
        <v>772</v>
      </c>
      <c r="C694" s="438">
        <v>2262.63</v>
      </c>
      <c r="D694" s="438">
        <v>18410.169999999998</v>
      </c>
      <c r="E694" s="438">
        <v>0</v>
      </c>
    </row>
    <row r="695" spans="1:6" s="178" customFormat="1" ht="25.5" x14ac:dyDescent="0.2">
      <c r="A695" s="113" t="s">
        <v>274</v>
      </c>
      <c r="B695" s="114" t="s">
        <v>772</v>
      </c>
      <c r="C695" s="438">
        <v>0</v>
      </c>
      <c r="D695" s="438">
        <v>5503.6233632594858</v>
      </c>
      <c r="E695" s="438">
        <v>32794.340214448093</v>
      </c>
    </row>
    <row r="696" spans="1:6" s="178" customFormat="1" x14ac:dyDescent="0.2">
      <c r="A696" s="235" t="s">
        <v>275</v>
      </c>
      <c r="B696" s="236" t="s">
        <v>755</v>
      </c>
      <c r="C696" s="439">
        <v>0</v>
      </c>
      <c r="D696" s="439">
        <v>1</v>
      </c>
      <c r="E696" s="439">
        <v>2.6630136986301398</v>
      </c>
    </row>
    <row r="697" spans="1:6" s="178" customFormat="1" x14ac:dyDescent="0.2">
      <c r="A697" s="183"/>
      <c r="B697" s="184"/>
      <c r="C697" s="184"/>
      <c r="D697" s="184"/>
      <c r="E697" s="184"/>
      <c r="F697" s="10" t="s">
        <v>849</v>
      </c>
    </row>
    <row r="698" spans="1:6" s="178" customFormat="1" x14ac:dyDescent="0.2">
      <c r="A698" s="234" t="s">
        <v>303</v>
      </c>
      <c r="B698" s="234"/>
      <c r="C698" s="234"/>
      <c r="D698" s="234"/>
      <c r="E698" s="234"/>
      <c r="F698" s="526" t="s">
        <v>862</v>
      </c>
    </row>
    <row r="699" spans="1:6" s="178" customFormat="1" x14ac:dyDescent="0.2">
      <c r="A699" s="118" t="s">
        <v>268</v>
      </c>
      <c r="B699" s="111" t="s">
        <v>744</v>
      </c>
      <c r="C699" s="437">
        <v>2021</v>
      </c>
      <c r="D699" s="365">
        <v>2020</v>
      </c>
      <c r="E699" s="365">
        <v>2019</v>
      </c>
    </row>
    <row r="700" spans="1:6" s="178" customFormat="1" x14ac:dyDescent="0.2">
      <c r="A700" s="113" t="s">
        <v>269</v>
      </c>
      <c r="B700" s="114" t="s">
        <v>772</v>
      </c>
      <c r="C700" s="363" t="s">
        <v>745</v>
      </c>
      <c r="D700" s="363" t="s">
        <v>745</v>
      </c>
      <c r="E700" s="438">
        <v>3264155.0136000002</v>
      </c>
    </row>
    <row r="701" spans="1:6" s="178" customFormat="1" x14ac:dyDescent="0.2">
      <c r="A701" s="113" t="s">
        <v>270</v>
      </c>
      <c r="B701" s="114" t="s">
        <v>772</v>
      </c>
      <c r="C701" s="363" t="s">
        <v>745</v>
      </c>
      <c r="D701" s="363" t="s">
        <v>745</v>
      </c>
      <c r="E701" s="438">
        <v>0</v>
      </c>
    </row>
    <row r="702" spans="1:6" s="178" customFormat="1" x14ac:dyDescent="0.2">
      <c r="A702" s="113" t="s">
        <v>271</v>
      </c>
      <c r="B702" s="114" t="s">
        <v>772</v>
      </c>
      <c r="C702" s="363" t="s">
        <v>745</v>
      </c>
      <c r="D702" s="363" t="s">
        <v>745</v>
      </c>
      <c r="E702" s="438">
        <v>70140.4872000006</v>
      </c>
    </row>
    <row r="703" spans="1:6" s="178" customFormat="1" x14ac:dyDescent="0.2">
      <c r="A703" s="113" t="s">
        <v>272</v>
      </c>
      <c r="B703" s="114" t="s">
        <v>772</v>
      </c>
      <c r="C703" s="363" t="s">
        <v>745</v>
      </c>
      <c r="D703" s="363" t="s">
        <v>745</v>
      </c>
      <c r="E703" s="438">
        <v>35997.447200000002</v>
      </c>
    </row>
    <row r="704" spans="1:6" s="179" customFormat="1" x14ac:dyDescent="0.2">
      <c r="A704" s="113" t="s">
        <v>273</v>
      </c>
      <c r="B704" s="114" t="s">
        <v>772</v>
      </c>
      <c r="C704" s="363" t="s">
        <v>745</v>
      </c>
      <c r="D704" s="363" t="s">
        <v>745</v>
      </c>
      <c r="E704" s="438">
        <v>31214</v>
      </c>
    </row>
    <row r="705" spans="1:6" s="179" customFormat="1" ht="25.5" x14ac:dyDescent="0.2">
      <c r="A705" s="113" t="s">
        <v>274</v>
      </c>
      <c r="B705" s="114" t="s">
        <v>772</v>
      </c>
      <c r="C705" s="363" t="s">
        <v>745</v>
      </c>
      <c r="D705" s="363" t="s">
        <v>745</v>
      </c>
      <c r="E705" s="438">
        <v>7112</v>
      </c>
    </row>
    <row r="706" spans="1:6" s="179" customFormat="1" x14ac:dyDescent="0.2">
      <c r="A706" s="235" t="s">
        <v>275</v>
      </c>
      <c r="B706" s="236" t="s">
        <v>755</v>
      </c>
      <c r="C706" s="364" t="s">
        <v>745</v>
      </c>
      <c r="D706" s="364" t="s">
        <v>745</v>
      </c>
      <c r="E706" s="439">
        <v>18</v>
      </c>
    </row>
    <row r="707" spans="1:6" s="4" customFormat="1" x14ac:dyDescent="0.2">
      <c r="A707" s="106"/>
      <c r="B707" s="89"/>
      <c r="C707" s="89"/>
      <c r="D707" s="109"/>
      <c r="E707" s="109"/>
      <c r="F707" s="98"/>
    </row>
    <row r="708" spans="1:6" s="4" customFormat="1" x14ac:dyDescent="0.2">
      <c r="A708" s="106"/>
      <c r="B708" s="89"/>
      <c r="C708" s="109"/>
      <c r="D708" s="109"/>
      <c r="E708" s="110"/>
      <c r="F708" s="98"/>
    </row>
    <row r="709" spans="1:6" s="4" customFormat="1" ht="12.75" customHeight="1" x14ac:dyDescent="0.2">
      <c r="A709" s="299" t="s">
        <v>304</v>
      </c>
      <c r="B709" s="5"/>
      <c r="C709" s="6"/>
      <c r="D709" s="6"/>
      <c r="E709" s="6"/>
      <c r="F709" s="8"/>
    </row>
    <row r="710" spans="1:6" s="4" customFormat="1" ht="15" x14ac:dyDescent="0.2">
      <c r="A710" s="9" t="s">
        <v>927</v>
      </c>
      <c r="B710" s="5"/>
      <c r="C710" s="5"/>
      <c r="D710" s="6"/>
      <c r="E710" s="6"/>
      <c r="F710" s="10" t="s">
        <v>849</v>
      </c>
    </row>
    <row r="711" spans="1:6" s="4" customFormat="1" x14ac:dyDescent="0.2">
      <c r="A711" s="525" t="s">
        <v>305</v>
      </c>
      <c r="B711" s="513" t="s">
        <v>744</v>
      </c>
      <c r="C711" s="516">
        <v>2022</v>
      </c>
      <c r="D711" s="526">
        <v>2021</v>
      </c>
      <c r="E711" s="526">
        <v>2020</v>
      </c>
      <c r="F711" s="526" t="s">
        <v>863</v>
      </c>
    </row>
    <row r="712" spans="1:6" s="4" customFormat="1" x14ac:dyDescent="0.2">
      <c r="A712" s="238" t="s">
        <v>306</v>
      </c>
      <c r="B712" s="191" t="s">
        <v>773</v>
      </c>
      <c r="C712" s="447">
        <f>+SUM(C713:C721)</f>
        <v>7793117.5900000008</v>
      </c>
      <c r="D712" s="192">
        <f>+SUM(D713:D721)</f>
        <v>6909545.9399999995</v>
      </c>
      <c r="E712" s="239">
        <f>+SUM(E713:E721)</f>
        <v>4225576.330000001</v>
      </c>
      <c r="F712" s="240"/>
    </row>
    <row r="713" spans="1:6" s="4" customFormat="1" x14ac:dyDescent="0.2">
      <c r="A713" s="193" t="s">
        <v>307</v>
      </c>
      <c r="B713" s="241" t="s">
        <v>773</v>
      </c>
      <c r="C713" s="448">
        <v>51937.2</v>
      </c>
      <c r="D713" s="242">
        <v>205400.82</v>
      </c>
      <c r="E713" s="242">
        <v>436489.08</v>
      </c>
      <c r="F713" s="244"/>
    </row>
    <row r="714" spans="1:6" s="4" customFormat="1" x14ac:dyDescent="0.2">
      <c r="A714" s="196" t="s">
        <v>308</v>
      </c>
      <c r="B714" s="245" t="s">
        <v>773</v>
      </c>
      <c r="C714" s="448">
        <v>4679315.49</v>
      </c>
      <c r="D714" s="242">
        <v>4473439.09</v>
      </c>
      <c r="E714" s="242">
        <v>2676502.35</v>
      </c>
      <c r="F714" s="244"/>
    </row>
    <row r="715" spans="1:6" s="4" customFormat="1" x14ac:dyDescent="0.2">
      <c r="A715" s="196" t="s">
        <v>309</v>
      </c>
      <c r="B715" s="245" t="s">
        <v>773</v>
      </c>
      <c r="C715" s="448">
        <v>2875034.73</v>
      </c>
      <c r="D715" s="242">
        <v>1973892.19</v>
      </c>
      <c r="E715" s="242">
        <v>964239.85</v>
      </c>
      <c r="F715" s="244"/>
    </row>
    <row r="716" spans="1:6" s="4" customFormat="1" x14ac:dyDescent="0.2">
      <c r="A716" s="196" t="s">
        <v>310</v>
      </c>
      <c r="B716" s="245" t="s">
        <v>773</v>
      </c>
      <c r="C716" s="448">
        <v>115.28</v>
      </c>
      <c r="D716" s="242">
        <v>2215.9699999999998</v>
      </c>
      <c r="E716" s="242">
        <v>776.74</v>
      </c>
      <c r="F716" s="244"/>
    </row>
    <row r="717" spans="1:6" s="4" customFormat="1" x14ac:dyDescent="0.2">
      <c r="A717" s="196" t="s">
        <v>311</v>
      </c>
      <c r="B717" s="245" t="s">
        <v>773</v>
      </c>
      <c r="C717" s="448">
        <v>5786.44</v>
      </c>
      <c r="D717" s="242">
        <v>2792.31</v>
      </c>
      <c r="E717" s="242">
        <v>5744.6</v>
      </c>
      <c r="F717" s="244"/>
    </row>
    <row r="718" spans="1:6" s="4" customFormat="1" x14ac:dyDescent="0.2">
      <c r="A718" s="196" t="s">
        <v>312</v>
      </c>
      <c r="B718" s="245" t="s">
        <v>773</v>
      </c>
      <c r="C718" s="448">
        <v>1820.61</v>
      </c>
      <c r="D718" s="242">
        <v>37550.1</v>
      </c>
      <c r="E718" s="242">
        <v>4909.18</v>
      </c>
      <c r="F718" s="244"/>
    </row>
    <row r="719" spans="1:6" s="4" customFormat="1" x14ac:dyDescent="0.2">
      <c r="A719" s="196" t="s">
        <v>313</v>
      </c>
      <c r="B719" s="245" t="s">
        <v>773</v>
      </c>
      <c r="C719" s="448">
        <v>178879.29</v>
      </c>
      <c r="D719" s="242">
        <v>213874.61</v>
      </c>
      <c r="E719" s="242">
        <v>136779.82</v>
      </c>
      <c r="F719" s="244"/>
    </row>
    <row r="720" spans="1:6" s="4" customFormat="1" x14ac:dyDescent="0.2">
      <c r="A720" s="247" t="s">
        <v>314</v>
      </c>
      <c r="B720" s="248" t="s">
        <v>773</v>
      </c>
      <c r="C720" s="449">
        <v>28.67</v>
      </c>
      <c r="D720" s="249">
        <v>72.989999999999995</v>
      </c>
      <c r="E720" s="249">
        <v>10.64</v>
      </c>
      <c r="F720" s="244"/>
    </row>
    <row r="721" spans="1:7" s="4" customFormat="1" x14ac:dyDescent="0.2">
      <c r="A721" s="531" t="s">
        <v>315</v>
      </c>
      <c r="B721" s="532" t="s">
        <v>773</v>
      </c>
      <c r="C721" s="500">
        <v>199.88</v>
      </c>
      <c r="D721" s="499">
        <v>307.86</v>
      </c>
      <c r="E721" s="499">
        <v>124.07</v>
      </c>
      <c r="F721" s="244"/>
    </row>
    <row r="722" spans="1:7" s="4" customFormat="1" x14ac:dyDescent="0.2">
      <c r="A722" s="533" t="s">
        <v>316</v>
      </c>
      <c r="B722" s="534" t="s">
        <v>773</v>
      </c>
      <c r="C722" s="535">
        <f>+SUM(C723:C724)</f>
        <v>9933587.75</v>
      </c>
      <c r="D722" s="536">
        <f>+SUM(D723:D724)</f>
        <v>8088261.21</v>
      </c>
      <c r="E722" s="536">
        <f>+SUM(E723:E724)</f>
        <v>7368804.9560000002</v>
      </c>
      <c r="F722" s="244"/>
    </row>
    <row r="723" spans="1:7" s="4" customFormat="1" x14ac:dyDescent="0.2">
      <c r="A723" s="193" t="s">
        <v>317</v>
      </c>
      <c r="B723" s="241" t="s">
        <v>773</v>
      </c>
      <c r="C723" s="448">
        <v>4720860.34</v>
      </c>
      <c r="D723" s="242">
        <v>2400368.0099999998</v>
      </c>
      <c r="E723" s="242">
        <v>1723283.956</v>
      </c>
      <c r="F723" s="244"/>
    </row>
    <row r="724" spans="1:7" s="4" customFormat="1" x14ac:dyDescent="0.2">
      <c r="A724" s="267" t="s">
        <v>318</v>
      </c>
      <c r="B724" s="278" t="s">
        <v>773</v>
      </c>
      <c r="C724" s="478">
        <v>5212727.41</v>
      </c>
      <c r="D724" s="475">
        <v>5687893.2000000002</v>
      </c>
      <c r="E724" s="475">
        <v>5645521</v>
      </c>
      <c r="F724" s="244"/>
    </row>
    <row r="725" spans="1:7" s="4" customFormat="1" ht="27.75" customHeight="1" x14ac:dyDescent="0.2">
      <c r="A725" s="634" t="s">
        <v>319</v>
      </c>
      <c r="B725" s="634"/>
      <c r="C725" s="634"/>
      <c r="D725" s="634"/>
      <c r="E725" s="634"/>
      <c r="F725" s="634"/>
    </row>
    <row r="726" spans="1:7" s="4" customFormat="1" x14ac:dyDescent="0.2">
      <c r="A726" s="120"/>
      <c r="B726" s="120"/>
      <c r="C726" s="121"/>
      <c r="D726" s="121"/>
      <c r="E726" s="121"/>
      <c r="F726" s="120"/>
    </row>
    <row r="727" spans="1:7" s="4" customFormat="1" x14ac:dyDescent="0.2">
      <c r="A727" s="122"/>
      <c r="B727" s="122"/>
      <c r="C727" s="122"/>
      <c r="D727" s="123"/>
      <c r="E727" s="123"/>
      <c r="F727" s="10" t="s">
        <v>849</v>
      </c>
    </row>
    <row r="728" spans="1:7" s="4" customFormat="1" x14ac:dyDescent="0.2">
      <c r="A728" s="525" t="s">
        <v>928</v>
      </c>
      <c r="B728" s="513" t="s">
        <v>744</v>
      </c>
      <c r="C728" s="516">
        <v>2022</v>
      </c>
      <c r="D728" s="526">
        <v>2021</v>
      </c>
      <c r="E728" s="526">
        <v>2020</v>
      </c>
      <c r="F728" s="526" t="s">
        <v>864</v>
      </c>
    </row>
    <row r="729" spans="1:7" s="4" customFormat="1" x14ac:dyDescent="0.2">
      <c r="A729" s="537" t="s">
        <v>320</v>
      </c>
      <c r="B729" s="538" t="s">
        <v>747</v>
      </c>
      <c r="C729" s="539">
        <f>+C722/(C712+C722)</f>
        <v>0.56037416764552594</v>
      </c>
      <c r="D729" s="539">
        <f>+D722/(D712+D722)</f>
        <v>0.53929625371933132</v>
      </c>
      <c r="E729" s="540">
        <f>+E722/(E712+E722)</f>
        <v>0.63554964894053412</v>
      </c>
      <c r="F729" s="75"/>
    </row>
    <row r="730" spans="1:7" s="4" customFormat="1" x14ac:dyDescent="0.2">
      <c r="A730" s="537" t="s">
        <v>321</v>
      </c>
      <c r="B730" s="538" t="s">
        <v>747</v>
      </c>
      <c r="C730" s="539">
        <f>(C723+C724)/(C713+C723+C724)</f>
        <v>0.994798751166307</v>
      </c>
      <c r="D730" s="539">
        <v>0.97523400166813878</v>
      </c>
      <c r="E730" s="540">
        <v>0.94407781718577144</v>
      </c>
      <c r="F730" s="75"/>
    </row>
    <row r="731" spans="1:7" s="4" customFormat="1" x14ac:dyDescent="0.2">
      <c r="A731" s="99"/>
      <c r="B731" s="94"/>
      <c r="C731" s="124"/>
      <c r="D731" s="124"/>
      <c r="E731" s="124"/>
      <c r="F731" s="75"/>
    </row>
    <row r="732" spans="1:7" s="4" customFormat="1" ht="15" customHeight="1" x14ac:dyDescent="0.2">
      <c r="A732" s="125"/>
      <c r="B732" s="2"/>
      <c r="C732" s="3"/>
      <c r="D732" s="3"/>
      <c r="E732" s="3"/>
      <c r="F732" s="1"/>
    </row>
    <row r="733" spans="1:7" x14ac:dyDescent="0.2">
      <c r="A733" s="126" t="s">
        <v>322</v>
      </c>
      <c r="B733" s="127"/>
      <c r="C733" s="127"/>
      <c r="D733" s="128"/>
      <c r="E733" s="128"/>
      <c r="F733" s="129" t="s">
        <v>849</v>
      </c>
    </row>
    <row r="734" spans="1:7" ht="15" x14ac:dyDescent="0.2">
      <c r="A734" s="541" t="s">
        <v>323</v>
      </c>
      <c r="B734" s="513" t="s">
        <v>744</v>
      </c>
      <c r="C734" s="516">
        <v>2022</v>
      </c>
      <c r="D734" s="542">
        <v>2021</v>
      </c>
      <c r="E734" s="542">
        <v>2020</v>
      </c>
      <c r="F734" s="542" t="s">
        <v>865</v>
      </c>
    </row>
    <row r="735" spans="1:7" x14ac:dyDescent="0.2">
      <c r="A735" s="238" t="s">
        <v>324</v>
      </c>
      <c r="B735" s="250" t="s">
        <v>754</v>
      </c>
      <c r="C735" s="495">
        <v>27237262.312980678</v>
      </c>
      <c r="D735" s="396">
        <v>26806900.525450736</v>
      </c>
      <c r="E735" s="251">
        <v>25431374.641465209</v>
      </c>
      <c r="F735" s="252"/>
      <c r="G735" s="185"/>
    </row>
    <row r="736" spans="1:7" x14ac:dyDescent="0.2">
      <c r="A736" s="253" t="s">
        <v>325</v>
      </c>
      <c r="B736" s="254" t="s">
        <v>754</v>
      </c>
      <c r="C736" s="497">
        <v>20122564.730067506</v>
      </c>
      <c r="D736" s="397">
        <v>18948765.992046341</v>
      </c>
      <c r="E736" s="255">
        <v>18025791.743800312</v>
      </c>
      <c r="F736" s="256"/>
    </row>
    <row r="737" spans="1:6" x14ac:dyDescent="0.2">
      <c r="A737" s="253" t="s">
        <v>326</v>
      </c>
      <c r="B737" s="254" t="s">
        <v>754</v>
      </c>
      <c r="C737" s="497">
        <v>5649720.8557875464</v>
      </c>
      <c r="D737" s="397">
        <v>6144430.752012603</v>
      </c>
      <c r="E737" s="255">
        <v>5864839.9870372117</v>
      </c>
      <c r="F737" s="252"/>
    </row>
    <row r="738" spans="1:6" x14ac:dyDescent="0.2">
      <c r="A738" s="253" t="s">
        <v>327</v>
      </c>
      <c r="B738" s="254" t="s">
        <v>754</v>
      </c>
      <c r="C738" s="497">
        <v>1127078.869981464</v>
      </c>
      <c r="D738" s="397">
        <v>1397711.3273915048</v>
      </c>
      <c r="E738" s="255">
        <v>1236601.9692002267</v>
      </c>
      <c r="F738" s="252"/>
    </row>
    <row r="739" spans="1:6" x14ac:dyDescent="0.2">
      <c r="A739" s="253" t="s">
        <v>328</v>
      </c>
      <c r="B739" s="254" t="s">
        <v>754</v>
      </c>
      <c r="C739" s="497">
        <v>240391.05521640001</v>
      </c>
      <c r="D739" s="397">
        <v>228813.27380999998</v>
      </c>
      <c r="E739" s="255">
        <v>240957.90622199999</v>
      </c>
      <c r="F739" s="252"/>
    </row>
    <row r="740" spans="1:6" x14ac:dyDescent="0.2">
      <c r="A740" s="253" t="s">
        <v>329</v>
      </c>
      <c r="B740" s="254" t="s">
        <v>754</v>
      </c>
      <c r="C740" s="497">
        <v>46103.862214563902</v>
      </c>
      <c r="D740" s="397">
        <v>48962.212372409864</v>
      </c>
      <c r="E740" s="255">
        <v>47556.207020954513</v>
      </c>
      <c r="F740" s="252"/>
    </row>
    <row r="741" spans="1:6" x14ac:dyDescent="0.2">
      <c r="A741" s="253" t="s">
        <v>330</v>
      </c>
      <c r="B741" s="254" t="s">
        <v>754</v>
      </c>
      <c r="C741" s="497">
        <v>30997.677747954011</v>
      </c>
      <c r="D741" s="397">
        <v>22803.992399774201</v>
      </c>
      <c r="E741" s="255">
        <v>8254.2325050798645</v>
      </c>
      <c r="F741" s="252"/>
    </row>
    <row r="742" spans="1:6" x14ac:dyDescent="0.2">
      <c r="A742" s="253" t="s">
        <v>331</v>
      </c>
      <c r="B742" s="254" t="s">
        <v>754</v>
      </c>
      <c r="C742" s="497">
        <v>12969.996000000001</v>
      </c>
      <c r="D742" s="397">
        <v>6396.24</v>
      </c>
      <c r="E742" s="255">
        <v>0</v>
      </c>
      <c r="F742" s="252"/>
    </row>
    <row r="743" spans="1:6" x14ac:dyDescent="0.2">
      <c r="A743" s="253" t="s">
        <v>332</v>
      </c>
      <c r="B743" s="254" t="s">
        <v>754</v>
      </c>
      <c r="C743" s="497">
        <v>6102.8407669473218</v>
      </c>
      <c r="D743" s="397">
        <v>6861.3121567639364</v>
      </c>
      <c r="E743" s="255">
        <v>5949.6748001338592</v>
      </c>
      <c r="F743" s="252"/>
    </row>
    <row r="744" spans="1:6" ht="15" x14ac:dyDescent="0.2">
      <c r="A744" s="253" t="s">
        <v>333</v>
      </c>
      <c r="B744" s="254" t="s">
        <v>754</v>
      </c>
      <c r="C744" s="497">
        <v>1060.2020000000002</v>
      </c>
      <c r="D744" s="397">
        <v>0</v>
      </c>
      <c r="E744" s="255">
        <v>0</v>
      </c>
      <c r="F744" s="252"/>
    </row>
    <row r="745" spans="1:6" x14ac:dyDescent="0.2">
      <c r="A745" s="253" t="s">
        <v>334</v>
      </c>
      <c r="B745" s="254" t="s">
        <v>754</v>
      </c>
      <c r="C745" s="497">
        <v>193.10691922559053</v>
      </c>
      <c r="D745" s="397">
        <v>2076.3069822701518</v>
      </c>
      <c r="E745" s="255">
        <v>1343.8046002190581</v>
      </c>
      <c r="F745" s="252"/>
    </row>
    <row r="746" spans="1:6" x14ac:dyDescent="0.2">
      <c r="A746" s="253" t="s">
        <v>335</v>
      </c>
      <c r="B746" s="254" t="s">
        <v>754</v>
      </c>
      <c r="C746" s="497">
        <v>79.116279069767444</v>
      </c>
      <c r="D746" s="397">
        <v>79.116279069767444</v>
      </c>
      <c r="E746" s="255">
        <v>79.116279069767444</v>
      </c>
      <c r="F746" s="252"/>
    </row>
    <row r="747" spans="1:6" ht="25.5" x14ac:dyDescent="0.2">
      <c r="A747" s="257" t="s">
        <v>336</v>
      </c>
      <c r="B747" s="258"/>
      <c r="C747" s="258"/>
      <c r="D747" s="398"/>
      <c r="E747" s="259"/>
      <c r="F747" s="252"/>
    </row>
    <row r="748" spans="1:6" x14ac:dyDescent="0.2">
      <c r="A748" s="260" t="s">
        <v>325</v>
      </c>
      <c r="B748" s="258" t="s">
        <v>774</v>
      </c>
      <c r="C748" s="498">
        <v>5589.6013139076404</v>
      </c>
      <c r="D748" s="398">
        <v>5263.5461089017626</v>
      </c>
      <c r="E748" s="259">
        <v>5007.1643732778648</v>
      </c>
      <c r="F748" s="261"/>
    </row>
    <row r="749" spans="1:6" x14ac:dyDescent="0.2">
      <c r="A749" s="196" t="s">
        <v>337</v>
      </c>
      <c r="B749" s="254" t="s">
        <v>774</v>
      </c>
      <c r="C749" s="497">
        <v>4518.9020481076404</v>
      </c>
      <c r="D749" s="397">
        <v>4221.7374042017618</v>
      </c>
      <c r="E749" s="255">
        <v>3986.107234177864</v>
      </c>
      <c r="F749" s="256"/>
    </row>
    <row r="750" spans="1:6" x14ac:dyDescent="0.2">
      <c r="A750" s="296" t="s">
        <v>338</v>
      </c>
      <c r="B750" s="254" t="s">
        <v>774</v>
      </c>
      <c r="C750" s="497">
        <v>668.17426999999998</v>
      </c>
      <c r="D750" s="397">
        <v>651.09131960000002</v>
      </c>
      <c r="E750" s="255">
        <v>633.68138020000004</v>
      </c>
      <c r="F750" s="262"/>
    </row>
    <row r="751" spans="1:6" x14ac:dyDescent="0.2">
      <c r="A751" s="296" t="s">
        <v>339</v>
      </c>
      <c r="B751" s="254" t="s">
        <v>774</v>
      </c>
      <c r="C751" s="497">
        <v>351.238</v>
      </c>
      <c r="D751" s="397">
        <v>345.69900000000001</v>
      </c>
      <c r="E751" s="255">
        <v>351.63099999999997</v>
      </c>
      <c r="F751" s="256"/>
    </row>
    <row r="752" spans="1:6" x14ac:dyDescent="0.2">
      <c r="A752" s="296" t="s">
        <v>340</v>
      </c>
      <c r="B752" s="254" t="s">
        <v>774</v>
      </c>
      <c r="C752" s="497">
        <v>44.396252999999994</v>
      </c>
      <c r="D752" s="397">
        <v>39.949921000000003</v>
      </c>
      <c r="E752" s="255">
        <v>32.579946</v>
      </c>
      <c r="F752" s="256"/>
    </row>
    <row r="753" spans="1:6" ht="15" x14ac:dyDescent="0.2">
      <c r="A753" s="196" t="s">
        <v>341</v>
      </c>
      <c r="B753" s="455" t="s">
        <v>774</v>
      </c>
      <c r="C753" s="497">
        <v>9.2594999999999997E-2</v>
      </c>
      <c r="D753" s="397">
        <v>0</v>
      </c>
      <c r="E753" s="397">
        <v>0</v>
      </c>
      <c r="F753" s="244"/>
    </row>
    <row r="754" spans="1:6" x14ac:dyDescent="0.2">
      <c r="A754" s="296" t="s">
        <v>342</v>
      </c>
      <c r="B754" s="254" t="s">
        <v>774</v>
      </c>
      <c r="C754" s="497">
        <v>9.0801548000000007</v>
      </c>
      <c r="D754" s="397">
        <v>7.0777611</v>
      </c>
      <c r="E754" s="255">
        <v>4.5130949000000005</v>
      </c>
      <c r="F754" s="256"/>
    </row>
    <row r="755" spans="1:6" x14ac:dyDescent="0.2">
      <c r="A755" s="263" t="s">
        <v>343</v>
      </c>
      <c r="B755" s="254" t="s">
        <v>774</v>
      </c>
      <c r="C755" s="497">
        <v>2.2820070000000001</v>
      </c>
      <c r="D755" s="397">
        <v>2.0092969999999997</v>
      </c>
      <c r="E755" s="255">
        <v>1.3482820000000002</v>
      </c>
      <c r="F755" s="256"/>
    </row>
    <row r="756" spans="1:6" x14ac:dyDescent="0.2">
      <c r="A756" s="260" t="s">
        <v>326</v>
      </c>
      <c r="B756" s="258" t="s">
        <v>775</v>
      </c>
      <c r="C756" s="498">
        <v>158671.41524000003</v>
      </c>
      <c r="D756" s="398">
        <v>172289.23087540001</v>
      </c>
      <c r="E756" s="259">
        <v>164178.63975500007</v>
      </c>
      <c r="F756" s="252"/>
    </row>
    <row r="757" spans="1:6" x14ac:dyDescent="0.2">
      <c r="A757" s="196" t="s">
        <v>344</v>
      </c>
      <c r="B757" s="254" t="s">
        <v>775</v>
      </c>
      <c r="C757" s="497">
        <v>85122.156069999997</v>
      </c>
      <c r="D757" s="397">
        <v>89789.482715400009</v>
      </c>
      <c r="E757" s="255">
        <v>86373.041017100011</v>
      </c>
      <c r="F757" s="252"/>
    </row>
    <row r="758" spans="1:6" x14ac:dyDescent="0.2">
      <c r="A758" s="196" t="s">
        <v>345</v>
      </c>
      <c r="B758" s="254" t="s">
        <v>775</v>
      </c>
      <c r="C758" s="497">
        <v>36293.19771</v>
      </c>
      <c r="D758" s="397">
        <v>46043.015620000006</v>
      </c>
      <c r="E758" s="255">
        <v>46063.77605</v>
      </c>
      <c r="F758" s="252"/>
    </row>
    <row r="759" spans="1:6" x14ac:dyDescent="0.2">
      <c r="A759" s="296" t="s">
        <v>346</v>
      </c>
      <c r="B759" s="254" t="s">
        <v>775</v>
      </c>
      <c r="C759" s="497">
        <v>19799.61246</v>
      </c>
      <c r="D759" s="397">
        <v>18729.124369999998</v>
      </c>
      <c r="E759" s="255">
        <v>15864.314839999999</v>
      </c>
      <c r="F759" s="252"/>
    </row>
    <row r="760" spans="1:6" x14ac:dyDescent="0.2">
      <c r="A760" s="296" t="s">
        <v>347</v>
      </c>
      <c r="B760" s="254" t="s">
        <v>775</v>
      </c>
      <c r="C760" s="497">
        <v>14365.137500000003</v>
      </c>
      <c r="D760" s="397">
        <v>14196.834140000003</v>
      </c>
      <c r="E760" s="255">
        <v>12143.41656</v>
      </c>
      <c r="F760" s="252"/>
    </row>
    <row r="761" spans="1:6" x14ac:dyDescent="0.2">
      <c r="A761" s="296" t="s">
        <v>348</v>
      </c>
      <c r="B761" s="254" t="s">
        <v>775</v>
      </c>
      <c r="C761" s="497">
        <v>2996.7778899999998</v>
      </c>
      <c r="D761" s="397">
        <v>3341.3736799999997</v>
      </c>
      <c r="E761" s="255">
        <v>3604.0988579</v>
      </c>
      <c r="F761" s="252"/>
    </row>
    <row r="762" spans="1:6" x14ac:dyDescent="0.2">
      <c r="A762" s="296" t="s">
        <v>349</v>
      </c>
      <c r="B762" s="254" t="s">
        <v>775</v>
      </c>
      <c r="C762" s="497">
        <v>94.533609999999996</v>
      </c>
      <c r="D762" s="397">
        <v>189.40035</v>
      </c>
      <c r="E762" s="255">
        <v>129.99242999999998</v>
      </c>
      <c r="F762" s="252"/>
    </row>
    <row r="763" spans="1:6" ht="15" x14ac:dyDescent="0.2">
      <c r="A763" s="466" t="s">
        <v>327</v>
      </c>
      <c r="B763" s="258" t="s">
        <v>776</v>
      </c>
      <c r="C763" s="498">
        <v>32869.161123658821</v>
      </c>
      <c r="D763" s="398">
        <v>40765.637257200004</v>
      </c>
      <c r="E763" s="259">
        <v>36054.676164494114</v>
      </c>
      <c r="F763" s="252"/>
    </row>
    <row r="764" spans="1:6" ht="15" x14ac:dyDescent="0.2">
      <c r="A764" s="296" t="s">
        <v>350</v>
      </c>
      <c r="B764" s="254" t="s">
        <v>777</v>
      </c>
      <c r="C764" s="497">
        <v>28061.196476599998</v>
      </c>
      <c r="D764" s="397">
        <v>35181.220007200005</v>
      </c>
      <c r="E764" s="255">
        <v>31182.557679199999</v>
      </c>
      <c r="F764" s="252"/>
    </row>
    <row r="765" spans="1:6" ht="15" x14ac:dyDescent="0.2">
      <c r="A765" s="296" t="s">
        <v>351</v>
      </c>
      <c r="B765" s="254" t="s">
        <v>777</v>
      </c>
      <c r="C765" s="497">
        <v>4591.0081029411758</v>
      </c>
      <c r="D765" s="397">
        <v>5344.4851764705882</v>
      </c>
      <c r="E765" s="255">
        <v>4682.6467205882354</v>
      </c>
      <c r="F765" s="252"/>
    </row>
    <row r="766" spans="1:6" ht="15" x14ac:dyDescent="0.2">
      <c r="A766" s="296" t="s">
        <v>352</v>
      </c>
      <c r="B766" s="254" t="s">
        <v>777</v>
      </c>
      <c r="C766" s="497">
        <v>198.43</v>
      </c>
      <c r="D766" s="397">
        <v>217.73400000000001</v>
      </c>
      <c r="E766" s="255">
        <v>173.626</v>
      </c>
      <c r="F766" s="252"/>
    </row>
    <row r="767" spans="1:6" ht="15" x14ac:dyDescent="0.2">
      <c r="A767" s="296" t="s">
        <v>353</v>
      </c>
      <c r="B767" s="254" t="s">
        <v>777</v>
      </c>
      <c r="C767" s="497">
        <v>18.52654411764706</v>
      </c>
      <c r="D767" s="397">
        <v>22.198073529411761</v>
      </c>
      <c r="E767" s="255">
        <v>15.845764705882349</v>
      </c>
      <c r="F767" s="252"/>
    </row>
    <row r="768" spans="1:6" x14ac:dyDescent="0.2">
      <c r="A768" s="466" t="s">
        <v>328</v>
      </c>
      <c r="B768" s="258" t="s">
        <v>775</v>
      </c>
      <c r="C768" s="498">
        <v>6474.0290000000005</v>
      </c>
      <c r="D768" s="398">
        <v>6162.2250000000004</v>
      </c>
      <c r="E768" s="259">
        <v>6489.2950000000001</v>
      </c>
      <c r="F768" s="252"/>
    </row>
    <row r="769" spans="1:6" x14ac:dyDescent="0.2">
      <c r="A769" s="296" t="s">
        <v>354</v>
      </c>
      <c r="B769" s="254" t="s">
        <v>775</v>
      </c>
      <c r="C769" s="497">
        <v>6474.0290000000005</v>
      </c>
      <c r="D769" s="397">
        <v>6162.2250000000004</v>
      </c>
      <c r="E769" s="255">
        <v>6489.2950000000001</v>
      </c>
      <c r="F769" s="252"/>
    </row>
    <row r="770" spans="1:6" x14ac:dyDescent="0.2">
      <c r="A770" s="466" t="s">
        <v>330</v>
      </c>
      <c r="B770" s="258" t="s">
        <v>775</v>
      </c>
      <c r="C770" s="498">
        <v>970.29788990000009</v>
      </c>
      <c r="D770" s="398">
        <v>719.06468000000007</v>
      </c>
      <c r="E770" s="259">
        <v>260.27578639999996</v>
      </c>
      <c r="F770" s="252"/>
    </row>
    <row r="771" spans="1:6" x14ac:dyDescent="0.2">
      <c r="A771" s="296" t="s">
        <v>355</v>
      </c>
      <c r="B771" s="455" t="s">
        <v>775</v>
      </c>
      <c r="C771" s="497">
        <v>970.29788990000009</v>
      </c>
      <c r="D771" s="397">
        <v>719.06468000000007</v>
      </c>
      <c r="E771" s="397">
        <v>260.27578639999996</v>
      </c>
      <c r="F771" s="459"/>
    </row>
    <row r="772" spans="1:6" x14ac:dyDescent="0.2">
      <c r="A772" s="466" t="s">
        <v>334</v>
      </c>
      <c r="B772" s="258" t="s">
        <v>773</v>
      </c>
      <c r="C772" s="498">
        <v>4.7</v>
      </c>
      <c r="D772" s="398">
        <v>50.598999999999997</v>
      </c>
      <c r="E772" s="259">
        <v>32.779600000000002</v>
      </c>
      <c r="F772" s="252"/>
    </row>
    <row r="773" spans="1:6" x14ac:dyDescent="0.2">
      <c r="A773" s="296" t="s">
        <v>356</v>
      </c>
      <c r="B773" s="254" t="s">
        <v>773</v>
      </c>
      <c r="C773" s="497">
        <v>4.7</v>
      </c>
      <c r="D773" s="397">
        <v>50.598999999999997</v>
      </c>
      <c r="E773" s="255">
        <v>32.779600000000002</v>
      </c>
      <c r="F773" s="252"/>
    </row>
    <row r="774" spans="1:6" x14ac:dyDescent="0.2">
      <c r="A774" s="466" t="s">
        <v>332</v>
      </c>
      <c r="B774" s="258" t="s">
        <v>775</v>
      </c>
      <c r="C774" s="498">
        <v>254.83841000000001</v>
      </c>
      <c r="D774" s="398">
        <v>284.80805000000004</v>
      </c>
      <c r="E774" s="259">
        <v>246.96664999999999</v>
      </c>
      <c r="F774" s="252"/>
    </row>
    <row r="775" spans="1:6" x14ac:dyDescent="0.2">
      <c r="A775" s="296" t="s">
        <v>357</v>
      </c>
      <c r="B775" s="254" t="s">
        <v>775</v>
      </c>
      <c r="C775" s="497">
        <v>222.1046</v>
      </c>
      <c r="D775" s="397">
        <v>264.05081000000001</v>
      </c>
      <c r="E775" s="255">
        <v>231.51047</v>
      </c>
      <c r="F775" s="252"/>
    </row>
    <row r="776" spans="1:6" x14ac:dyDescent="0.2">
      <c r="A776" s="296" t="s">
        <v>358</v>
      </c>
      <c r="B776" s="254" t="s">
        <v>775</v>
      </c>
      <c r="C776" s="497">
        <v>32.733809999999998</v>
      </c>
      <c r="D776" s="397">
        <v>20.757240000000003</v>
      </c>
      <c r="E776" s="255">
        <v>15.45618</v>
      </c>
      <c r="F776" s="256"/>
    </row>
    <row r="777" spans="1:6" x14ac:dyDescent="0.2">
      <c r="A777" s="466" t="s">
        <v>329</v>
      </c>
      <c r="B777" s="258" t="s">
        <v>778</v>
      </c>
      <c r="C777" s="498">
        <v>11032.600417923601</v>
      </c>
      <c r="D777" s="398">
        <v>11715.428511186799</v>
      </c>
      <c r="E777" s="259">
        <v>11379.549455005797</v>
      </c>
      <c r="F777" s="256"/>
    </row>
    <row r="778" spans="1:6" ht="15" x14ac:dyDescent="0.2">
      <c r="A778" s="464" t="s">
        <v>359</v>
      </c>
      <c r="B778" s="254" t="s">
        <v>778</v>
      </c>
      <c r="C778" s="497">
        <v>11013.700417923601</v>
      </c>
      <c r="D778" s="397">
        <v>11696.5285111868</v>
      </c>
      <c r="E778" s="255">
        <v>11360.649455005798</v>
      </c>
      <c r="F778" s="256"/>
    </row>
    <row r="779" spans="1:6" x14ac:dyDescent="0.2">
      <c r="A779" s="464" t="s">
        <v>360</v>
      </c>
      <c r="B779" s="254" t="s">
        <v>778</v>
      </c>
      <c r="C779" s="497">
        <v>18.899999999999999</v>
      </c>
      <c r="D779" s="397">
        <v>18.899999999999999</v>
      </c>
      <c r="E779" s="255">
        <v>18.899999999999999</v>
      </c>
      <c r="F779" s="256"/>
    </row>
    <row r="780" spans="1:6" x14ac:dyDescent="0.2">
      <c r="A780" s="466" t="s">
        <v>331</v>
      </c>
      <c r="B780" s="258" t="s">
        <v>773</v>
      </c>
      <c r="C780" s="498">
        <v>108.08330000000001</v>
      </c>
      <c r="D780" s="498">
        <v>53.302</v>
      </c>
      <c r="E780" s="259">
        <v>0</v>
      </c>
      <c r="F780" s="256"/>
    </row>
    <row r="781" spans="1:6" x14ac:dyDescent="0.2">
      <c r="A781" s="464" t="s">
        <v>361</v>
      </c>
      <c r="B781" s="254" t="s">
        <v>773</v>
      </c>
      <c r="C781" s="497">
        <v>108.08330000000001</v>
      </c>
      <c r="D781" s="397">
        <v>53.302</v>
      </c>
      <c r="E781" s="255">
        <v>0</v>
      </c>
      <c r="F781" s="256"/>
    </row>
    <row r="782" spans="1:6" ht="15" x14ac:dyDescent="0.2">
      <c r="A782" s="260" t="s">
        <v>362</v>
      </c>
      <c r="B782" s="258" t="s">
        <v>773</v>
      </c>
      <c r="C782" s="498">
        <v>62.92</v>
      </c>
      <c r="D782" s="398">
        <v>0</v>
      </c>
      <c r="E782" s="259">
        <v>0</v>
      </c>
      <c r="F782" s="256"/>
    </row>
    <row r="783" spans="1:6" x14ac:dyDescent="0.2">
      <c r="A783" s="247" t="s">
        <v>363</v>
      </c>
      <c r="B783" s="254" t="s">
        <v>773</v>
      </c>
      <c r="C783" s="497">
        <v>62.92</v>
      </c>
      <c r="D783" s="397"/>
      <c r="E783" s="255"/>
      <c r="F783" s="256"/>
    </row>
    <row r="784" spans="1:6" x14ac:dyDescent="0.2">
      <c r="A784" s="649"/>
      <c r="B784" s="649"/>
      <c r="C784" s="649"/>
      <c r="D784" s="649"/>
      <c r="E784" s="649"/>
      <c r="F784" s="649"/>
    </row>
    <row r="785" spans="1:6" x14ac:dyDescent="0.2">
      <c r="A785" s="256"/>
      <c r="B785" s="256"/>
      <c r="C785" s="264"/>
      <c r="D785" s="264"/>
      <c r="E785" s="264"/>
      <c r="F785" s="256"/>
    </row>
    <row r="786" spans="1:6" x14ac:dyDescent="0.2">
      <c r="A786" s="132"/>
      <c r="B786" s="132"/>
      <c r="C786" s="132"/>
      <c r="D786" s="133"/>
      <c r="E786" s="133"/>
      <c r="F786" s="129" t="s">
        <v>849</v>
      </c>
    </row>
    <row r="787" spans="1:6" ht="15" x14ac:dyDescent="0.2">
      <c r="A787" s="541" t="s">
        <v>364</v>
      </c>
      <c r="B787" s="513" t="s">
        <v>744</v>
      </c>
      <c r="C787" s="516">
        <v>2022</v>
      </c>
      <c r="D787" s="542">
        <v>2021</v>
      </c>
      <c r="E787" s="542">
        <v>2020</v>
      </c>
      <c r="F787" s="542" t="s">
        <v>866</v>
      </c>
    </row>
    <row r="788" spans="1:6" x14ac:dyDescent="0.2">
      <c r="A788" s="193" t="s">
        <v>929</v>
      </c>
      <c r="B788" s="265" t="s">
        <v>754</v>
      </c>
      <c r="C788" s="502">
        <v>946722.60467730998</v>
      </c>
      <c r="D788" s="399">
        <v>736641.29278496199</v>
      </c>
      <c r="E788" s="266">
        <v>518543.01878141199</v>
      </c>
      <c r="F788" s="130"/>
    </row>
    <row r="789" spans="1:6" x14ac:dyDescent="0.2">
      <c r="A789" s="247" t="s">
        <v>365</v>
      </c>
      <c r="B789" s="254" t="s">
        <v>754</v>
      </c>
      <c r="C789" s="497">
        <v>6478655.9724410549</v>
      </c>
      <c r="D789" s="397">
        <v>5788715.8686727816</v>
      </c>
      <c r="E789" s="255">
        <v>5177516.253468873</v>
      </c>
      <c r="F789" s="130"/>
    </row>
    <row r="790" spans="1:6" x14ac:dyDescent="0.2">
      <c r="A790" s="267" t="s">
        <v>366</v>
      </c>
      <c r="B790" s="268" t="s">
        <v>754</v>
      </c>
      <c r="C790" s="503">
        <v>161805.68162691229</v>
      </c>
      <c r="D790" s="400">
        <v>183974.83164623132</v>
      </c>
      <c r="E790" s="269">
        <v>178995.41623204324</v>
      </c>
      <c r="F790" s="130"/>
    </row>
    <row r="791" spans="1:6" x14ac:dyDescent="0.2">
      <c r="A791" s="125"/>
      <c r="B791" s="130"/>
      <c r="C791" s="130"/>
      <c r="D791" s="131"/>
      <c r="E791" s="131"/>
      <c r="F791" s="130"/>
    </row>
    <row r="792" spans="1:6" x14ac:dyDescent="0.2">
      <c r="A792" s="130"/>
      <c r="B792" s="130"/>
      <c r="C792" s="130"/>
      <c r="D792" s="131"/>
      <c r="E792" s="131"/>
      <c r="F792" s="130"/>
    </row>
    <row r="793" spans="1:6" x14ac:dyDescent="0.2">
      <c r="A793" s="132"/>
      <c r="B793" s="132"/>
      <c r="C793" s="132"/>
      <c r="D793" s="133"/>
      <c r="E793" s="133"/>
      <c r="F793" s="129" t="s">
        <v>849</v>
      </c>
    </row>
    <row r="794" spans="1:6" ht="15" x14ac:dyDescent="0.2">
      <c r="A794" s="541" t="s">
        <v>367</v>
      </c>
      <c r="B794" s="513" t="s">
        <v>744</v>
      </c>
      <c r="C794" s="516">
        <v>2022</v>
      </c>
      <c r="D794" s="542">
        <v>2021</v>
      </c>
      <c r="E794" s="542">
        <v>2020</v>
      </c>
      <c r="F794" s="542" t="s">
        <v>867</v>
      </c>
    </row>
    <row r="795" spans="1:6" x14ac:dyDescent="0.2">
      <c r="A795" s="238" t="s">
        <v>368</v>
      </c>
      <c r="B795" s="250" t="s">
        <v>779</v>
      </c>
      <c r="C795" s="504">
        <v>334.87452122728195</v>
      </c>
      <c r="D795" s="401">
        <v>421.15386995261565</v>
      </c>
      <c r="E795" s="270">
        <v>446.5461130436704</v>
      </c>
      <c r="F795" s="75"/>
    </row>
    <row r="796" spans="1:6" x14ac:dyDescent="0.2">
      <c r="A796" s="253" t="s">
        <v>369</v>
      </c>
      <c r="B796" s="254" t="s">
        <v>780</v>
      </c>
      <c r="C796" s="505">
        <v>449.81964524984261</v>
      </c>
      <c r="D796" s="402">
        <v>684.89737450717723</v>
      </c>
      <c r="E796" s="271">
        <v>768.88630739993926</v>
      </c>
      <c r="F796" s="130"/>
    </row>
    <row r="797" spans="1:6" x14ac:dyDescent="0.2">
      <c r="A797" s="253" t="s">
        <v>370</v>
      </c>
      <c r="B797" s="254" t="s">
        <v>781</v>
      </c>
      <c r="C797" s="505">
        <v>91.665500917869551</v>
      </c>
      <c r="D797" s="402">
        <v>93.396421937051159</v>
      </c>
      <c r="E797" s="271">
        <v>95.22937158315581</v>
      </c>
      <c r="F797" s="32"/>
    </row>
    <row r="798" spans="1:6" x14ac:dyDescent="0.2">
      <c r="A798" s="253" t="s">
        <v>371</v>
      </c>
      <c r="B798" s="254" t="s">
        <v>780</v>
      </c>
      <c r="C798" s="505">
        <v>1237.1151422569744</v>
      </c>
      <c r="D798" s="402">
        <v>1284.0653837605771</v>
      </c>
      <c r="E798" s="271">
        <v>1273.9107665770248</v>
      </c>
      <c r="F798" s="130"/>
    </row>
    <row r="799" spans="1:6" s="4" customFormat="1" ht="15" customHeight="1" x14ac:dyDescent="0.2">
      <c r="A799" s="650"/>
      <c r="B799" s="650"/>
      <c r="C799" s="650"/>
      <c r="D799" s="650"/>
      <c r="E799" s="650"/>
      <c r="F799" s="650"/>
    </row>
    <row r="800" spans="1:6" ht="45.6" customHeight="1" x14ac:dyDescent="0.2">
      <c r="A800" s="633" t="s">
        <v>372</v>
      </c>
      <c r="B800" s="633"/>
      <c r="C800" s="633"/>
      <c r="D800" s="633"/>
      <c r="E800" s="633"/>
      <c r="F800" s="633"/>
    </row>
    <row r="801" spans="1:6" ht="22.15" customHeight="1" x14ac:dyDescent="0.2">
      <c r="A801" s="633" t="s">
        <v>373</v>
      </c>
      <c r="B801" s="633"/>
      <c r="C801" s="633"/>
      <c r="D801" s="633"/>
      <c r="E801" s="633"/>
      <c r="F801" s="633"/>
    </row>
    <row r="802" spans="1:6" ht="75.599999999999994" customHeight="1" x14ac:dyDescent="0.2">
      <c r="A802" s="633" t="s">
        <v>374</v>
      </c>
      <c r="B802" s="633"/>
      <c r="C802" s="633"/>
      <c r="D802" s="633"/>
      <c r="E802" s="633"/>
      <c r="F802" s="633"/>
    </row>
    <row r="803" spans="1:6" ht="23.45" customHeight="1" x14ac:dyDescent="0.2">
      <c r="A803" s="633" t="s">
        <v>375</v>
      </c>
      <c r="B803" s="640"/>
      <c r="C803" s="640"/>
      <c r="D803" s="640"/>
      <c r="E803" s="640"/>
      <c r="F803" s="640"/>
    </row>
    <row r="804" spans="1:6" s="4" customFormat="1" ht="35.450000000000003" customHeight="1" x14ac:dyDescent="0.2">
      <c r="A804" s="633" t="s">
        <v>376</v>
      </c>
      <c r="B804" s="640"/>
      <c r="C804" s="640"/>
      <c r="D804" s="640"/>
      <c r="E804" s="640"/>
      <c r="F804" s="640"/>
    </row>
    <row r="805" spans="1:6" s="4" customFormat="1" ht="15" customHeight="1" x14ac:dyDescent="0.2">
      <c r="A805" s="125"/>
      <c r="B805" s="2"/>
      <c r="C805" s="3"/>
      <c r="D805" s="3"/>
      <c r="E805" s="3"/>
      <c r="F805" s="1"/>
    </row>
    <row r="806" spans="1:6" s="4" customFormat="1" ht="15" customHeight="1" x14ac:dyDescent="0.2">
      <c r="A806" s="9" t="s">
        <v>377</v>
      </c>
      <c r="B806" s="5"/>
      <c r="C806" s="5"/>
      <c r="D806" s="6"/>
      <c r="E806" s="6"/>
      <c r="F806" s="10" t="s">
        <v>849</v>
      </c>
    </row>
    <row r="807" spans="1:6" s="4" customFormat="1" ht="15" customHeight="1" x14ac:dyDescent="0.2">
      <c r="A807" s="525" t="s">
        <v>378</v>
      </c>
      <c r="B807" s="513" t="s">
        <v>744</v>
      </c>
      <c r="C807" s="526">
        <v>2022</v>
      </c>
      <c r="D807" s="526">
        <v>2021</v>
      </c>
      <c r="E807" s="526">
        <v>2020</v>
      </c>
      <c r="F807" s="526" t="s">
        <v>868</v>
      </c>
    </row>
    <row r="808" spans="1:6" s="4" customFormat="1" ht="15" customHeight="1" x14ac:dyDescent="0.2">
      <c r="A808" s="323" t="s">
        <v>379</v>
      </c>
      <c r="B808" s="191" t="s">
        <v>782</v>
      </c>
      <c r="C808" s="396">
        <f>SUM(C809+C810+C811)</f>
        <v>14227.478019999997</v>
      </c>
      <c r="D808" s="396">
        <f>SUM(D811,D809,D810)</f>
        <v>14690.220020000001</v>
      </c>
      <c r="E808" s="396">
        <f>SUM(E811,E809,E810)</f>
        <v>14930.9771936</v>
      </c>
      <c r="F808" s="75"/>
    </row>
    <row r="809" spans="1:6" s="4" customFormat="1" ht="15" customHeight="1" x14ac:dyDescent="0.2">
      <c r="A809" s="196" t="s">
        <v>380</v>
      </c>
      <c r="B809" s="197" t="s">
        <v>782</v>
      </c>
      <c r="C809" s="450">
        <v>8100.2872599999992</v>
      </c>
      <c r="D809" s="450">
        <v>8471.4515800000008</v>
      </c>
      <c r="E809" s="242">
        <v>8608.2501036000012</v>
      </c>
      <c r="F809" s="93"/>
    </row>
    <row r="810" spans="1:6" s="4" customFormat="1" ht="15" customHeight="1" x14ac:dyDescent="0.2">
      <c r="A810" s="196" t="s">
        <v>381</v>
      </c>
      <c r="B810" s="197" t="s">
        <v>782</v>
      </c>
      <c r="C810" s="450">
        <v>6075.1309199999987</v>
      </c>
      <c r="D810" s="450">
        <v>6169.7012199999999</v>
      </c>
      <c r="E810" s="242">
        <v>6314.9260899999999</v>
      </c>
      <c r="F810" s="93"/>
    </row>
    <row r="811" spans="1:6" s="4" customFormat="1" ht="15" customHeight="1" x14ac:dyDescent="0.2">
      <c r="A811" s="296" t="s">
        <v>382</v>
      </c>
      <c r="B811" s="197" t="s">
        <v>782</v>
      </c>
      <c r="C811" s="450">
        <v>52.059839999999994</v>
      </c>
      <c r="D811" s="450">
        <v>49.067219999999999</v>
      </c>
      <c r="E811" s="242">
        <v>7.8010000000000002</v>
      </c>
      <c r="F811" s="93"/>
    </row>
    <row r="812" spans="1:6" s="4" customFormat="1" ht="15" customHeight="1" x14ac:dyDescent="0.2">
      <c r="A812" s="257" t="s">
        <v>383</v>
      </c>
      <c r="B812" s="200" t="s">
        <v>782</v>
      </c>
      <c r="C812" s="396">
        <f>(C813+C814+C815)</f>
        <v>2536.5715229999996</v>
      </c>
      <c r="D812" s="396">
        <f>SUM(D813,D814,D815)</f>
        <v>2402.4151400000001</v>
      </c>
      <c r="E812" s="396">
        <f>SUM(E813,E814,E815)</f>
        <v>2336</v>
      </c>
      <c r="F812" s="93"/>
    </row>
    <row r="813" spans="1:6" s="4" customFormat="1" ht="15" customHeight="1" x14ac:dyDescent="0.2">
      <c r="A813" s="196" t="s">
        <v>380</v>
      </c>
      <c r="B813" s="197" t="s">
        <v>782</v>
      </c>
      <c r="C813" s="450">
        <v>1628.434753</v>
      </c>
      <c r="D813" s="450">
        <v>1500.74496</v>
      </c>
      <c r="E813" s="242">
        <v>1426</v>
      </c>
      <c r="F813" s="75"/>
    </row>
    <row r="814" spans="1:6" s="4" customFormat="1" x14ac:dyDescent="0.2">
      <c r="A814" s="196" t="s">
        <v>381</v>
      </c>
      <c r="B814" s="197" t="s">
        <v>782</v>
      </c>
      <c r="C814" s="450">
        <v>870.64176999999995</v>
      </c>
      <c r="D814" s="450">
        <v>858.54578000000004</v>
      </c>
      <c r="E814" s="272">
        <v>863</v>
      </c>
      <c r="F814" s="75"/>
    </row>
    <row r="815" spans="1:6" s="4" customFormat="1" x14ac:dyDescent="0.2">
      <c r="A815" s="458" t="s">
        <v>382</v>
      </c>
      <c r="B815" s="273" t="s">
        <v>782</v>
      </c>
      <c r="C815" s="451">
        <v>37.494999999999997</v>
      </c>
      <c r="D815" s="451">
        <v>43.124400000000001</v>
      </c>
      <c r="E815" s="274">
        <v>47</v>
      </c>
      <c r="F815" s="75"/>
    </row>
    <row r="816" spans="1:6" s="4" customFormat="1" ht="15" customHeight="1" x14ac:dyDescent="0.2">
      <c r="A816" s="543" t="s">
        <v>384</v>
      </c>
      <c r="B816" s="528" t="s">
        <v>782</v>
      </c>
      <c r="C816" s="403">
        <f>(C808+C812)</f>
        <v>16764.049542999997</v>
      </c>
      <c r="D816" s="403">
        <f>SUM(D808,D812)</f>
        <v>17092.635160000002</v>
      </c>
      <c r="E816" s="403">
        <f>SUM(E808,E812)</f>
        <v>17266.9771936</v>
      </c>
      <c r="F816" s="75"/>
    </row>
    <row r="817" spans="1:6" s="4" customFormat="1" ht="15" customHeight="1" x14ac:dyDescent="0.2">
      <c r="A817" s="634" t="s">
        <v>385</v>
      </c>
      <c r="B817" s="634"/>
      <c r="C817" s="634"/>
      <c r="D817" s="634"/>
      <c r="E817" s="634"/>
      <c r="F817" s="634"/>
    </row>
    <row r="818" spans="1:6" s="4" customFormat="1" ht="15" customHeight="1" x14ac:dyDescent="0.2">
      <c r="A818" s="634" t="s">
        <v>386</v>
      </c>
      <c r="B818" s="634"/>
      <c r="C818" s="634"/>
      <c r="D818" s="634"/>
      <c r="E818" s="634"/>
      <c r="F818" s="506"/>
    </row>
    <row r="819" spans="1:6" s="4" customFormat="1" ht="15" customHeight="1" x14ac:dyDescent="0.2">
      <c r="A819" s="634" t="s">
        <v>387</v>
      </c>
      <c r="B819" s="634"/>
      <c r="C819" s="634"/>
      <c r="D819" s="634"/>
      <c r="E819" s="634"/>
      <c r="F819" s="634"/>
    </row>
    <row r="820" spans="1:6" s="4" customFormat="1" ht="15" customHeight="1" x14ac:dyDescent="0.2">
      <c r="A820" s="1"/>
      <c r="B820" s="1"/>
      <c r="C820" s="3"/>
      <c r="D820" s="3"/>
      <c r="E820" s="3"/>
      <c r="F820" s="1"/>
    </row>
    <row r="821" spans="1:6" s="4" customFormat="1" ht="15" customHeight="1" x14ac:dyDescent="0.2">
      <c r="A821" s="122"/>
      <c r="B821" s="122"/>
      <c r="C821" s="122"/>
      <c r="D821" s="123"/>
      <c r="E821" s="123"/>
      <c r="F821" s="10" t="s">
        <v>849</v>
      </c>
    </row>
    <row r="822" spans="1:6" s="4" customFormat="1" ht="15" customHeight="1" x14ac:dyDescent="0.2">
      <c r="A822" s="525" t="s">
        <v>388</v>
      </c>
      <c r="B822" s="513" t="s">
        <v>744</v>
      </c>
      <c r="C822" s="526">
        <v>2022</v>
      </c>
      <c r="D822" s="526">
        <v>2021</v>
      </c>
      <c r="E822" s="526">
        <v>2020</v>
      </c>
      <c r="F822" s="526" t="s">
        <v>868</v>
      </c>
    </row>
    <row r="823" spans="1:6" s="4" customFormat="1" ht="15" customHeight="1" x14ac:dyDescent="0.2">
      <c r="A823" s="238" t="s">
        <v>389</v>
      </c>
      <c r="B823" s="191" t="s">
        <v>782</v>
      </c>
      <c r="C823" s="396">
        <f>(C824+C825+C826)</f>
        <v>256.26972000000001</v>
      </c>
      <c r="D823" s="396">
        <f>(D824+D825+D826)</f>
        <v>129.50570999999999</v>
      </c>
      <c r="E823" s="495">
        <f>(E824+E825+E826)</f>
        <v>110.01545</v>
      </c>
      <c r="F823" s="252"/>
    </row>
    <row r="824" spans="1:6" s="4" customFormat="1" ht="15" customHeight="1" x14ac:dyDescent="0.2">
      <c r="A824" s="196" t="s">
        <v>380</v>
      </c>
      <c r="B824" s="197" t="s">
        <v>782</v>
      </c>
      <c r="C824" s="242">
        <v>255.88252</v>
      </c>
      <c r="D824" s="242">
        <v>128.60670999999999</v>
      </c>
      <c r="E824" s="242">
        <v>106.96044999999999</v>
      </c>
      <c r="F824" s="275"/>
    </row>
    <row r="825" spans="1:6" s="4" customFormat="1" ht="15" customHeight="1" x14ac:dyDescent="0.2">
      <c r="A825" s="196" t="s">
        <v>381</v>
      </c>
      <c r="B825" s="197" t="s">
        <v>782</v>
      </c>
      <c r="C825" s="242">
        <v>0.38719999999999999</v>
      </c>
      <c r="D825" s="242">
        <v>0.89900000000000002</v>
      </c>
      <c r="E825" s="242">
        <v>1.075</v>
      </c>
      <c r="F825" s="275"/>
    </row>
    <row r="826" spans="1:6" s="4" customFormat="1" ht="15" customHeight="1" x14ac:dyDescent="0.2">
      <c r="A826" s="296" t="s">
        <v>382</v>
      </c>
      <c r="B826" s="197" t="s">
        <v>782</v>
      </c>
      <c r="C826" s="272">
        <v>0</v>
      </c>
      <c r="D826" s="272">
        <v>0</v>
      </c>
      <c r="E826" s="404">
        <v>1.98</v>
      </c>
      <c r="F826" s="275"/>
    </row>
    <row r="827" spans="1:6" s="4" customFormat="1" ht="15" customHeight="1" x14ac:dyDescent="0.2">
      <c r="A827" s="257" t="s">
        <v>383</v>
      </c>
      <c r="B827" s="200" t="s">
        <v>782</v>
      </c>
      <c r="C827" s="396">
        <f>(C828+C829+C830)</f>
        <v>2196.17148</v>
      </c>
      <c r="D827" s="396">
        <f>(D828+D829+D830)</f>
        <v>1886.0074199999999</v>
      </c>
      <c r="E827" s="495">
        <f>(E828+E829+E830)</f>
        <v>1954.8386600000001</v>
      </c>
      <c r="F827" s="275"/>
    </row>
    <row r="828" spans="1:6" s="4" customFormat="1" ht="15" customHeight="1" x14ac:dyDescent="0.2">
      <c r="A828" s="196" t="s">
        <v>380</v>
      </c>
      <c r="B828" s="197" t="s">
        <v>782</v>
      </c>
      <c r="C828" s="450">
        <v>196.89532</v>
      </c>
      <c r="D828" s="242">
        <v>447.67076000000003</v>
      </c>
      <c r="E828" s="242">
        <v>322.17833000000002</v>
      </c>
      <c r="F828" s="252"/>
    </row>
    <row r="829" spans="1:6" s="4" customFormat="1" x14ac:dyDescent="0.2">
      <c r="A829" s="196" t="s">
        <v>381</v>
      </c>
      <c r="B829" s="197" t="s">
        <v>782</v>
      </c>
      <c r="C829" s="450">
        <v>1769.0692099999999</v>
      </c>
      <c r="D829" s="242">
        <v>1356.905</v>
      </c>
      <c r="E829" s="242">
        <v>1392.5003300000001</v>
      </c>
      <c r="F829" s="252"/>
    </row>
    <row r="830" spans="1:6" s="4" customFormat="1" x14ac:dyDescent="0.2">
      <c r="A830" s="458" t="s">
        <v>382</v>
      </c>
      <c r="B830" s="273" t="s">
        <v>782</v>
      </c>
      <c r="C830" s="450">
        <v>230.20695000000001</v>
      </c>
      <c r="D830" s="242">
        <v>81.431660000000008</v>
      </c>
      <c r="E830" s="242">
        <v>240.16</v>
      </c>
      <c r="F830" s="252"/>
    </row>
    <row r="831" spans="1:6" s="4" customFormat="1" ht="15.75" customHeight="1" x14ac:dyDescent="0.2">
      <c r="A831" s="276" t="s">
        <v>390</v>
      </c>
      <c r="B831" s="210" t="s">
        <v>782</v>
      </c>
      <c r="C831" s="403">
        <f>(C823+C827)</f>
        <v>2452.4412000000002</v>
      </c>
      <c r="D831" s="403">
        <f>(D823+D827)</f>
        <v>2015.5131299999998</v>
      </c>
      <c r="E831" s="496">
        <f>(E823+E827)</f>
        <v>2064.8541100000002</v>
      </c>
      <c r="F831" s="252"/>
    </row>
    <row r="832" spans="1:6" s="4" customFormat="1" ht="27" customHeight="1" x14ac:dyDescent="0.2">
      <c r="A832" s="634" t="s">
        <v>319</v>
      </c>
      <c r="B832" s="634"/>
      <c r="C832" s="634"/>
      <c r="D832" s="634"/>
      <c r="E832" s="634"/>
      <c r="F832" s="634"/>
    </row>
    <row r="833" spans="1:6" s="4" customFormat="1" ht="14.25" customHeight="1" x14ac:dyDescent="0.2">
      <c r="A833" s="32"/>
      <c r="B833" s="32"/>
      <c r="C833" s="33"/>
      <c r="D833" s="33"/>
      <c r="E833" s="33"/>
      <c r="F833" s="32"/>
    </row>
    <row r="834" spans="1:6" s="4" customFormat="1" x14ac:dyDescent="0.2">
      <c r="A834" s="32"/>
      <c r="B834" s="32"/>
      <c r="C834" s="32"/>
      <c r="D834" s="33"/>
      <c r="E834" s="33"/>
      <c r="F834" s="10" t="s">
        <v>849</v>
      </c>
    </row>
    <row r="835" spans="1:6" s="4" customFormat="1" ht="15" x14ac:dyDescent="0.2">
      <c r="A835" s="525" t="s">
        <v>391</v>
      </c>
      <c r="B835" s="513" t="s">
        <v>744</v>
      </c>
      <c r="C835" s="542">
        <v>2022</v>
      </c>
      <c r="D835" s="542">
        <v>2021</v>
      </c>
      <c r="E835" s="542">
        <v>2020</v>
      </c>
      <c r="F835" s="526" t="s">
        <v>869</v>
      </c>
    </row>
    <row r="836" spans="1:6" s="4" customFormat="1" ht="15" customHeight="1" x14ac:dyDescent="0.2">
      <c r="A836" s="238" t="s">
        <v>392</v>
      </c>
      <c r="B836" s="191" t="s">
        <v>782</v>
      </c>
      <c r="C836" s="492">
        <v>14866.516968199998</v>
      </c>
      <c r="D836" s="492">
        <v>15307.750470000001</v>
      </c>
      <c r="E836" s="382">
        <v>13963.181770400002</v>
      </c>
      <c r="F836" s="252"/>
    </row>
    <row r="837" spans="1:6" s="4" customFormat="1" x14ac:dyDescent="0.2">
      <c r="A837" s="196" t="s">
        <v>393</v>
      </c>
      <c r="B837" s="245" t="s">
        <v>747</v>
      </c>
      <c r="C837" s="493">
        <f>0.0796537536352993*100</f>
        <v>7.9653753635299296</v>
      </c>
      <c r="D837" s="493">
        <f>0.0887609164170024*100</f>
        <v>8.8760916417002402</v>
      </c>
      <c r="E837" s="383">
        <f>0.0680974424694294*100</f>
        <v>6.809744246942941</v>
      </c>
      <c r="F837" s="244"/>
    </row>
    <row r="838" spans="1:6" s="4" customFormat="1" x14ac:dyDescent="0.2">
      <c r="A838" s="257" t="s">
        <v>394</v>
      </c>
      <c r="B838" s="200" t="s">
        <v>782</v>
      </c>
      <c r="C838" s="492">
        <v>788.80327</v>
      </c>
      <c r="D838" s="492">
        <v>869.77503999999988</v>
      </c>
      <c r="E838" s="382">
        <v>742.52485999999999</v>
      </c>
      <c r="F838" s="244"/>
    </row>
    <row r="839" spans="1:6" s="4" customFormat="1" ht="15" customHeight="1" x14ac:dyDescent="0.2">
      <c r="A839" s="267" t="s">
        <v>393</v>
      </c>
      <c r="B839" s="278" t="s">
        <v>747</v>
      </c>
      <c r="C839" s="493">
        <f>0.253931769324435*100</f>
        <v>25.393176932443502</v>
      </c>
      <c r="D839" s="493">
        <f>0.256922169208259*100</f>
        <v>25.692216920825899</v>
      </c>
      <c r="E839" s="383">
        <f>0.374567485861685*100</f>
        <v>37.456748586168501</v>
      </c>
      <c r="F839" s="244"/>
    </row>
    <row r="840" spans="1:6" s="4" customFormat="1" ht="24" customHeight="1" x14ac:dyDescent="0.2">
      <c r="A840" s="635" t="s">
        <v>395</v>
      </c>
      <c r="B840" s="635"/>
      <c r="C840" s="635"/>
      <c r="D840" s="635"/>
      <c r="E840" s="635"/>
      <c r="F840" s="635"/>
    </row>
    <row r="841" spans="1:6" s="4" customFormat="1" ht="15" customHeight="1" x14ac:dyDescent="0.2">
      <c r="A841" s="635" t="s">
        <v>396</v>
      </c>
      <c r="B841" s="635"/>
      <c r="C841" s="635"/>
      <c r="D841" s="635"/>
      <c r="E841" s="635"/>
      <c r="F841" s="635"/>
    </row>
    <row r="842" spans="1:6" s="4" customFormat="1" ht="15" customHeight="1" x14ac:dyDescent="0.2">
      <c r="A842" s="134"/>
      <c r="B842" s="135"/>
      <c r="C842" s="135"/>
      <c r="D842" s="123"/>
      <c r="E842" s="123"/>
      <c r="F842" s="10" t="s">
        <v>849</v>
      </c>
    </row>
    <row r="843" spans="1:6" s="4" customFormat="1" ht="15" customHeight="1" x14ac:dyDescent="0.2">
      <c r="A843" s="525" t="s">
        <v>397</v>
      </c>
      <c r="B843" s="513" t="s">
        <v>744</v>
      </c>
      <c r="C843" s="542">
        <v>2022</v>
      </c>
      <c r="D843" s="542">
        <v>2021</v>
      </c>
      <c r="E843" s="542">
        <v>2020</v>
      </c>
      <c r="F843" s="526" t="s">
        <v>869</v>
      </c>
    </row>
    <row r="844" spans="1:6" s="4" customFormat="1" ht="15" customHeight="1" x14ac:dyDescent="0.2">
      <c r="A844" s="238" t="s">
        <v>398</v>
      </c>
      <c r="B844" s="191" t="s">
        <v>782</v>
      </c>
      <c r="C844" s="406">
        <f>(C845+C846)</f>
        <v>251.40359999999998</v>
      </c>
      <c r="D844" s="406">
        <f>(D845+D846)</f>
        <v>124.90295</v>
      </c>
      <c r="E844" s="406">
        <f>(E845+E846)</f>
        <v>104.20642000000001</v>
      </c>
      <c r="F844" s="252"/>
    </row>
    <row r="845" spans="1:6" s="4" customFormat="1" x14ac:dyDescent="0.2">
      <c r="A845" s="196" t="s">
        <v>399</v>
      </c>
      <c r="B845" s="245" t="s">
        <v>782</v>
      </c>
      <c r="C845" s="412">
        <v>150.66476</v>
      </c>
      <c r="D845" s="405">
        <v>40.000349999999997</v>
      </c>
      <c r="E845" s="405">
        <v>32.463000000000001</v>
      </c>
      <c r="F845" s="244"/>
    </row>
    <row r="846" spans="1:6" s="4" customFormat="1" x14ac:dyDescent="0.2">
      <c r="A846" s="196" t="s">
        <v>400</v>
      </c>
      <c r="B846" s="245" t="s">
        <v>782</v>
      </c>
      <c r="C846" s="412">
        <v>100.73884</v>
      </c>
      <c r="D846" s="405">
        <v>84.902600000000007</v>
      </c>
      <c r="E846" s="405">
        <v>71.74342</v>
      </c>
      <c r="F846" s="244"/>
    </row>
    <row r="847" spans="1:6" s="4" customFormat="1" x14ac:dyDescent="0.2">
      <c r="A847" s="378" t="s">
        <v>401</v>
      </c>
      <c r="B847" s="379" t="s">
        <v>782</v>
      </c>
      <c r="C847" s="406">
        <f>(C848+C850)</f>
        <v>1564.18741</v>
      </c>
      <c r="D847" s="406">
        <f>(D848+D850)</f>
        <v>974.57580000000007</v>
      </c>
      <c r="E847" s="406">
        <f>(E848+E850)</f>
        <v>887.46950000000004</v>
      </c>
      <c r="F847" s="244"/>
    </row>
    <row r="848" spans="1:6" s="4" customFormat="1" x14ac:dyDescent="0.2">
      <c r="A848" s="196" t="s">
        <v>399</v>
      </c>
      <c r="B848" s="245" t="s">
        <v>782</v>
      </c>
      <c r="C848" s="491">
        <v>123</v>
      </c>
      <c r="D848" s="405">
        <v>11.989000000000001</v>
      </c>
      <c r="E848" s="490">
        <v>0.1</v>
      </c>
      <c r="F848" s="244"/>
    </row>
    <row r="849" spans="1:6" s="4" customFormat="1" x14ac:dyDescent="0.2">
      <c r="A849" s="263" t="s">
        <v>393</v>
      </c>
      <c r="B849" s="245" t="s">
        <v>747</v>
      </c>
      <c r="C849" s="405">
        <v>100</v>
      </c>
      <c r="D849" s="405">
        <v>100</v>
      </c>
      <c r="E849" s="405">
        <v>100</v>
      </c>
      <c r="F849" s="244"/>
    </row>
    <row r="850" spans="1:6" s="4" customFormat="1" x14ac:dyDescent="0.2">
      <c r="A850" s="196" t="s">
        <v>400</v>
      </c>
      <c r="B850" s="245" t="s">
        <v>782</v>
      </c>
      <c r="C850" s="491">
        <v>1441.18741</v>
      </c>
      <c r="D850" s="405">
        <v>962.58680000000004</v>
      </c>
      <c r="E850" s="490">
        <v>887.36950000000002</v>
      </c>
      <c r="F850" s="244"/>
    </row>
    <row r="851" spans="1:6" s="4" customFormat="1" x14ac:dyDescent="0.2">
      <c r="A851" s="263" t="s">
        <v>393</v>
      </c>
      <c r="B851" s="245" t="s">
        <v>747</v>
      </c>
      <c r="C851" s="405">
        <v>100</v>
      </c>
      <c r="D851" s="405">
        <v>98.66713318736555</v>
      </c>
      <c r="E851" s="405">
        <v>99.862064224655029</v>
      </c>
      <c r="F851" s="244"/>
    </row>
    <row r="852" spans="1:6" s="4" customFormat="1" ht="15.75" customHeight="1" x14ac:dyDescent="0.2">
      <c r="A852" s="276" t="s">
        <v>402</v>
      </c>
      <c r="B852" s="210" t="s">
        <v>782</v>
      </c>
      <c r="C852" s="407">
        <f>(C844+C847)</f>
        <v>1815.5910100000001</v>
      </c>
      <c r="D852" s="407">
        <f>(D844+D847)</f>
        <v>1099.47875</v>
      </c>
      <c r="E852" s="407">
        <f>(E844+E847)</f>
        <v>991.67592000000002</v>
      </c>
      <c r="F852" s="244"/>
    </row>
    <row r="853" spans="1:6" s="4" customFormat="1" ht="30" customHeight="1" x14ac:dyDescent="0.2">
      <c r="A853" s="634" t="s">
        <v>319</v>
      </c>
      <c r="B853" s="634"/>
      <c r="C853" s="634"/>
      <c r="D853" s="634"/>
      <c r="E853" s="634"/>
      <c r="F853" s="634"/>
    </row>
    <row r="854" spans="1:6" s="4" customFormat="1" ht="14.25" customHeight="1" x14ac:dyDescent="0.2">
      <c r="A854" s="1"/>
      <c r="B854" s="1"/>
      <c r="C854" s="3"/>
      <c r="D854" s="3"/>
      <c r="E854" s="3"/>
      <c r="F854" s="1"/>
    </row>
    <row r="855" spans="1:6" s="4" customFormat="1" ht="14.25" customHeight="1" x14ac:dyDescent="0.2">
      <c r="A855" s="32"/>
      <c r="B855" s="32"/>
      <c r="C855" s="32"/>
      <c r="D855" s="33"/>
      <c r="E855" s="33"/>
      <c r="F855" s="10" t="s">
        <v>849</v>
      </c>
    </row>
    <row r="856" spans="1:6" s="4" customFormat="1" ht="15" customHeight="1" x14ac:dyDescent="0.2">
      <c r="A856" s="525" t="s">
        <v>403</v>
      </c>
      <c r="B856" s="513" t="s">
        <v>744</v>
      </c>
      <c r="C856" s="542">
        <v>2022</v>
      </c>
      <c r="D856" s="542">
        <v>2021</v>
      </c>
      <c r="E856" s="542">
        <v>2020</v>
      </c>
      <c r="F856" s="526" t="s">
        <v>870</v>
      </c>
    </row>
    <row r="857" spans="1:6" s="4" customFormat="1" ht="15" x14ac:dyDescent="0.2">
      <c r="A857" s="279" t="s">
        <v>404</v>
      </c>
      <c r="B857" s="194" t="s">
        <v>783</v>
      </c>
      <c r="C857" s="280">
        <f>+C816-(C836+C838)</f>
        <v>1108.7293047999992</v>
      </c>
      <c r="D857" s="280">
        <f>+D816-(D836+D838)</f>
        <v>915.10965000000033</v>
      </c>
      <c r="E857" s="280">
        <f>+E816-(E836+E838)</f>
        <v>2561.2705631999979</v>
      </c>
      <c r="F857" s="252"/>
    </row>
    <row r="858" spans="1:6" s="4" customFormat="1" ht="15" x14ac:dyDescent="0.2">
      <c r="A858" s="229" t="s">
        <v>405</v>
      </c>
      <c r="B858" s="197" t="s">
        <v>783</v>
      </c>
      <c r="C858" s="281">
        <f>+C831-C852</f>
        <v>636.85019000000011</v>
      </c>
      <c r="D858" s="198">
        <f>+D831-D852</f>
        <v>916.03437999999983</v>
      </c>
      <c r="E858" s="281">
        <f>+E831-E852</f>
        <v>1073.1781900000001</v>
      </c>
      <c r="F858" s="252"/>
    </row>
    <row r="859" spans="1:6" s="4" customFormat="1" x14ac:dyDescent="0.2">
      <c r="A859" s="276" t="s">
        <v>406</v>
      </c>
      <c r="B859" s="210" t="s">
        <v>783</v>
      </c>
      <c r="C859" s="407">
        <f>(C857+C858)</f>
        <v>1745.5794947999993</v>
      </c>
      <c r="D859" s="407">
        <f>+D857+D858</f>
        <v>1831.1440300000002</v>
      </c>
      <c r="E859" s="282">
        <f>+E857+E858</f>
        <v>3634.448753199998</v>
      </c>
      <c r="F859" s="244"/>
    </row>
    <row r="860" spans="1:6" s="4" customFormat="1" x14ac:dyDescent="0.2">
      <c r="A860" s="652" t="s">
        <v>407</v>
      </c>
      <c r="B860" s="652"/>
      <c r="C860" s="652"/>
      <c r="D860" s="652"/>
      <c r="E860" s="652"/>
      <c r="F860" s="652"/>
    </row>
    <row r="861" spans="1:6" s="4" customFormat="1" x14ac:dyDescent="0.2">
      <c r="A861" s="652" t="s">
        <v>408</v>
      </c>
      <c r="B861" s="652"/>
      <c r="C861" s="652"/>
      <c r="D861" s="652"/>
      <c r="E861" s="652"/>
      <c r="F861" s="652"/>
    </row>
    <row r="862" spans="1:6" s="283" customFormat="1" x14ac:dyDescent="0.2">
      <c r="A862" s="652" t="s">
        <v>409</v>
      </c>
      <c r="B862" s="652"/>
      <c r="C862" s="652"/>
      <c r="D862" s="652"/>
      <c r="E862" s="652"/>
      <c r="F862" s="652"/>
    </row>
    <row r="863" spans="1:6" s="283" customFormat="1" x14ac:dyDescent="0.2">
      <c r="A863" s="424"/>
      <c r="B863" s="424"/>
      <c r="C863" s="424"/>
      <c r="D863" s="424"/>
      <c r="E863" s="424"/>
      <c r="F863" s="424"/>
    </row>
    <row r="864" spans="1:6" s="4" customFormat="1" ht="14.25" customHeight="1" x14ac:dyDescent="0.2">
      <c r="A864" s="32"/>
      <c r="B864" s="32"/>
      <c r="C864" s="32"/>
      <c r="D864" s="33"/>
      <c r="E864" s="33"/>
      <c r="F864" s="10" t="s">
        <v>849</v>
      </c>
    </row>
    <row r="865" spans="1:6" s="4" customFormat="1" ht="15" customHeight="1" x14ac:dyDescent="0.2">
      <c r="A865" s="525" t="s">
        <v>410</v>
      </c>
      <c r="B865" s="513" t="s">
        <v>744</v>
      </c>
      <c r="C865" s="542">
        <v>2022</v>
      </c>
      <c r="D865" s="542">
        <v>2021</v>
      </c>
      <c r="E865" s="542">
        <v>2020</v>
      </c>
      <c r="F865" s="526" t="s">
        <v>870</v>
      </c>
    </row>
    <row r="866" spans="1:6" s="283" customFormat="1" ht="15" customHeight="1" x14ac:dyDescent="0.2">
      <c r="A866" s="279" t="s">
        <v>411</v>
      </c>
      <c r="B866" s="279" t="s">
        <v>783</v>
      </c>
      <c r="C866" s="453">
        <f>(4065149.68)/1000</f>
        <v>4065.14968</v>
      </c>
      <c r="D866" s="454" t="s">
        <v>836</v>
      </c>
      <c r="E866" s="454" t="s">
        <v>836</v>
      </c>
      <c r="F866" s="424"/>
    </row>
    <row r="867" spans="1:6" s="283" customFormat="1" ht="15" customHeight="1" x14ac:dyDescent="0.2">
      <c r="A867" s="279" t="s">
        <v>412</v>
      </c>
      <c r="B867" s="279" t="s">
        <v>783</v>
      </c>
      <c r="C867" s="453">
        <f>4759621.69/1000</f>
        <v>4759.6216900000009</v>
      </c>
      <c r="D867" s="454" t="s">
        <v>836</v>
      </c>
      <c r="E867" s="454" t="s">
        <v>836</v>
      </c>
      <c r="F867" s="424"/>
    </row>
    <row r="868" spans="1:6" s="283" customFormat="1" ht="15" customHeight="1" x14ac:dyDescent="0.2">
      <c r="A868" s="452" t="s">
        <v>413</v>
      </c>
      <c r="B868" s="452" t="s">
        <v>783</v>
      </c>
      <c r="C868" s="479">
        <f>694472.01/1000</f>
        <v>694.47200999999995</v>
      </c>
      <c r="D868" s="480" t="s">
        <v>836</v>
      </c>
      <c r="E868" s="480" t="s">
        <v>836</v>
      </c>
      <c r="F868" s="424"/>
    </row>
    <row r="869" spans="1:6" s="428" customFormat="1" ht="15" customHeight="1" x14ac:dyDescent="0.2">
      <c r="A869" s="652" t="s">
        <v>414</v>
      </c>
      <c r="B869" s="652"/>
      <c r="C869" s="652"/>
      <c r="D869" s="652"/>
      <c r="E869" s="652"/>
      <c r="F869" s="652"/>
    </row>
    <row r="870" spans="1:6" s="428" customFormat="1" ht="15" customHeight="1" x14ac:dyDescent="0.2">
      <c r="A870" s="228"/>
      <c r="B870" s="426"/>
      <c r="C870" s="306"/>
      <c r="D870" s="306"/>
      <c r="E870" s="306"/>
      <c r="F870" s="427"/>
    </row>
    <row r="871" spans="1:6" s="4" customFormat="1" x14ac:dyDescent="0.2">
      <c r="A871" s="125"/>
      <c r="B871" s="2"/>
      <c r="C871" s="136"/>
      <c r="D871" s="136"/>
      <c r="E871" s="136"/>
      <c r="F871" s="1"/>
    </row>
    <row r="872" spans="1:6" ht="15" x14ac:dyDescent="0.2">
      <c r="A872" s="126" t="s">
        <v>415</v>
      </c>
      <c r="B872" s="127"/>
      <c r="C872" s="127"/>
      <c r="D872" s="128"/>
      <c r="E872" s="128"/>
      <c r="F872" s="129" t="s">
        <v>849</v>
      </c>
    </row>
    <row r="873" spans="1:6" ht="15.75" x14ac:dyDescent="0.25">
      <c r="A873" s="541" t="s">
        <v>909</v>
      </c>
      <c r="B873" s="513" t="s">
        <v>744</v>
      </c>
      <c r="C873" s="542">
        <v>2022</v>
      </c>
      <c r="D873" s="542">
        <v>2021</v>
      </c>
      <c r="E873" s="542">
        <v>2020</v>
      </c>
      <c r="F873" s="542" t="s">
        <v>871</v>
      </c>
    </row>
    <row r="874" spans="1:6" ht="14.25" x14ac:dyDescent="0.25">
      <c r="A874" s="238" t="s">
        <v>416</v>
      </c>
      <c r="B874" s="284" t="s">
        <v>784</v>
      </c>
      <c r="C874" s="192">
        <v>511252.0147461468</v>
      </c>
      <c r="D874" s="192">
        <v>563875.04119539761</v>
      </c>
      <c r="E874" s="192">
        <v>531871.46989038913</v>
      </c>
      <c r="F874" s="75"/>
    </row>
    <row r="875" spans="1:6" ht="14.25" x14ac:dyDescent="0.2">
      <c r="A875" s="196" t="s">
        <v>344</v>
      </c>
      <c r="B875" s="254" t="s">
        <v>785</v>
      </c>
      <c r="C875" s="397">
        <v>250961.40906965866</v>
      </c>
      <c r="D875" s="397">
        <v>265173.57124126668</v>
      </c>
      <c r="E875" s="397">
        <v>255083.85896452577</v>
      </c>
      <c r="F875" s="75"/>
    </row>
    <row r="876" spans="1:6" ht="14.25" x14ac:dyDescent="0.2">
      <c r="A876" s="196" t="s">
        <v>345</v>
      </c>
      <c r="B876" s="254" t="s">
        <v>785</v>
      </c>
      <c r="C876" s="397">
        <v>97453.252072355986</v>
      </c>
      <c r="D876" s="397">
        <v>123689.26418880501</v>
      </c>
      <c r="E876" s="397">
        <v>123702.21110037924</v>
      </c>
      <c r="F876" s="75"/>
    </row>
    <row r="877" spans="1:6" ht="14.25" x14ac:dyDescent="0.2">
      <c r="A877" s="196" t="s">
        <v>346</v>
      </c>
      <c r="B877" s="254" t="s">
        <v>785</v>
      </c>
      <c r="C877" s="397">
        <v>46355.596502172477</v>
      </c>
      <c r="D877" s="397">
        <v>43848.519112590322</v>
      </c>
      <c r="E877" s="397">
        <v>37138.534233540908</v>
      </c>
      <c r="F877" s="75"/>
    </row>
    <row r="878" spans="1:6" ht="14.25" x14ac:dyDescent="0.2">
      <c r="A878" s="296" t="s">
        <v>347</v>
      </c>
      <c r="B878" s="254" t="s">
        <v>785</v>
      </c>
      <c r="C878" s="397">
        <v>38572.775455821196</v>
      </c>
      <c r="D878" s="397">
        <v>38138.161563517213</v>
      </c>
      <c r="E878" s="397">
        <v>32610.602247510727</v>
      </c>
      <c r="F878" s="75"/>
    </row>
    <row r="879" spans="1:6" ht="14.25" x14ac:dyDescent="0.2">
      <c r="A879" s="196" t="s">
        <v>348</v>
      </c>
      <c r="B879" s="254" t="s">
        <v>785</v>
      </c>
      <c r="C879" s="397">
        <v>8082.3755760805252</v>
      </c>
      <c r="D879" s="397">
        <v>8972.7131742516976</v>
      </c>
      <c r="E879" s="397">
        <v>9679.5042583975574</v>
      </c>
      <c r="F879" s="75"/>
    </row>
    <row r="880" spans="1:6" ht="14.25" x14ac:dyDescent="0.2">
      <c r="A880" s="196" t="s">
        <v>349</v>
      </c>
      <c r="B880" s="254" t="s">
        <v>785</v>
      </c>
      <c r="C880" s="397">
        <v>253.83841341986272</v>
      </c>
      <c r="D880" s="397">
        <v>508.80224966033904</v>
      </c>
      <c r="E880" s="397">
        <v>349.08885888679259</v>
      </c>
      <c r="F880" s="75"/>
    </row>
    <row r="881" spans="1:6" ht="14.25" x14ac:dyDescent="0.2">
      <c r="A881" s="196" t="s">
        <v>350</v>
      </c>
      <c r="B881" s="254" t="s">
        <v>785</v>
      </c>
      <c r="C881" s="397">
        <v>56051.878041469659</v>
      </c>
      <c r="D881" s="397">
        <v>69922.181523996187</v>
      </c>
      <c r="E881" s="397">
        <v>62224.476341557478</v>
      </c>
      <c r="F881" s="75"/>
    </row>
    <row r="882" spans="1:6" ht="14.25" x14ac:dyDescent="0.2">
      <c r="A882" s="196" t="s">
        <v>351</v>
      </c>
      <c r="B882" s="254" t="s">
        <v>785</v>
      </c>
      <c r="C882" s="397">
        <v>9170.4794728922934</v>
      </c>
      <c r="D882" s="397">
        <v>10622.089358612469</v>
      </c>
      <c r="E882" s="397">
        <v>9344.1738512512457</v>
      </c>
      <c r="F882" s="75"/>
    </row>
    <row r="883" spans="1:6" ht="14.25" x14ac:dyDescent="0.2">
      <c r="A883" s="196" t="s">
        <v>352</v>
      </c>
      <c r="B883" s="254" t="s">
        <v>785</v>
      </c>
      <c r="C883" s="397">
        <v>396.36136574018445</v>
      </c>
      <c r="D883" s="397">
        <v>432.74327237173787</v>
      </c>
      <c r="E883" s="397">
        <v>346.46891510396568</v>
      </c>
      <c r="F883" s="130"/>
    </row>
    <row r="884" spans="1:6" ht="14.25" x14ac:dyDescent="0.2">
      <c r="A884" s="296" t="s">
        <v>353</v>
      </c>
      <c r="B884" s="254" t="s">
        <v>785</v>
      </c>
      <c r="C884" s="397">
        <v>37.006532928067159</v>
      </c>
      <c r="D884" s="397">
        <v>44.118359922961503</v>
      </c>
      <c r="E884" s="397">
        <v>31.620062125717162</v>
      </c>
      <c r="F884" s="75"/>
    </row>
    <row r="885" spans="1:6" ht="14.25" x14ac:dyDescent="0.2">
      <c r="A885" s="296" t="s">
        <v>355</v>
      </c>
      <c r="B885" s="254" t="s">
        <v>785</v>
      </c>
      <c r="C885" s="397">
        <v>2287.6134912949028</v>
      </c>
      <c r="D885" s="397">
        <v>1688.7662305152819</v>
      </c>
      <c r="E885" s="397">
        <v>611.42346824856031</v>
      </c>
      <c r="F885" s="463"/>
    </row>
    <row r="886" spans="1:6" ht="14.25" x14ac:dyDescent="0.2">
      <c r="A886" s="196" t="s">
        <v>354</v>
      </c>
      <c r="B886" s="254" t="s">
        <v>785</v>
      </c>
      <c r="C886" s="397">
        <v>1203.8711927920747</v>
      </c>
      <c r="D886" s="397">
        <v>219.69506484867145</v>
      </c>
      <c r="E886" s="397">
        <v>251.90462390166547</v>
      </c>
      <c r="F886" s="75"/>
    </row>
    <row r="887" spans="1:6" ht="14.25" x14ac:dyDescent="0.2">
      <c r="A887" s="196" t="s">
        <v>357</v>
      </c>
      <c r="B887" s="254" t="s">
        <v>785</v>
      </c>
      <c r="C887" s="397">
        <v>353.93259081645181</v>
      </c>
      <c r="D887" s="397">
        <v>420.79664675987391</v>
      </c>
      <c r="E887" s="397">
        <v>368.93971075416272</v>
      </c>
      <c r="F887" s="75"/>
    </row>
    <row r="888" spans="1:6" ht="14.25" x14ac:dyDescent="0.2">
      <c r="A888" s="296" t="s">
        <v>358</v>
      </c>
      <c r="B888" s="254" t="s">
        <v>785</v>
      </c>
      <c r="C888" s="497">
        <v>52.162639497756821</v>
      </c>
      <c r="D888" s="497">
        <v>33.079152410060487</v>
      </c>
      <c r="E888" s="497">
        <v>24.631277274692039</v>
      </c>
      <c r="F888" s="75"/>
    </row>
    <row r="889" spans="1:6" ht="14.25" x14ac:dyDescent="0.2">
      <c r="A889" s="196" t="s">
        <v>356</v>
      </c>
      <c r="B889" s="254" t="s">
        <v>785</v>
      </c>
      <c r="C889" s="397">
        <v>14.912295623357776</v>
      </c>
      <c r="D889" s="397">
        <v>160.54005586912811</v>
      </c>
      <c r="E889" s="397">
        <v>104.0319769305586</v>
      </c>
      <c r="F889" s="75"/>
    </row>
    <row r="890" spans="1:6" ht="14.25" x14ac:dyDescent="0.2">
      <c r="A890" s="196" t="s">
        <v>363</v>
      </c>
      <c r="B890" s="254" t="s">
        <v>785</v>
      </c>
      <c r="C890" s="497">
        <v>4.5500335833333345</v>
      </c>
      <c r="D890" s="497">
        <v>0</v>
      </c>
      <c r="E890" s="497">
        <v>0</v>
      </c>
      <c r="F890" s="75"/>
    </row>
    <row r="891" spans="1:6" x14ac:dyDescent="0.2">
      <c r="A891" s="125"/>
      <c r="B891" s="130"/>
      <c r="C891" s="131"/>
      <c r="D891" s="131"/>
      <c r="E891" s="131"/>
      <c r="F891" s="130"/>
    </row>
    <row r="892" spans="1:6" x14ac:dyDescent="0.2">
      <c r="A892" s="125"/>
      <c r="B892" s="130"/>
      <c r="C892" s="131"/>
      <c r="D892" s="131"/>
      <c r="E892" s="131"/>
      <c r="F892" s="130"/>
    </row>
    <row r="893" spans="1:6" x14ac:dyDescent="0.2">
      <c r="A893" s="125"/>
      <c r="B893" s="130"/>
      <c r="C893" s="130"/>
      <c r="D893" s="131"/>
      <c r="E893" s="131"/>
      <c r="F893" s="129" t="s">
        <v>849</v>
      </c>
    </row>
    <row r="894" spans="1:6" ht="15.75" x14ac:dyDescent="0.25">
      <c r="A894" s="541" t="s">
        <v>904</v>
      </c>
      <c r="B894" s="513" t="s">
        <v>744</v>
      </c>
      <c r="C894" s="542">
        <v>2022</v>
      </c>
      <c r="D894" s="542">
        <v>2021</v>
      </c>
      <c r="E894" s="542">
        <v>2020</v>
      </c>
      <c r="F894" s="542" t="s">
        <v>872</v>
      </c>
    </row>
    <row r="895" spans="1:6" ht="14.25" x14ac:dyDescent="0.25">
      <c r="A895" s="238" t="s">
        <v>417</v>
      </c>
      <c r="B895" s="284" t="s">
        <v>784</v>
      </c>
      <c r="C895" s="192">
        <v>1499414.037476039</v>
      </c>
      <c r="D895" s="192">
        <v>1530268.3480773785</v>
      </c>
      <c r="E895" s="192">
        <v>1585076.7645001467</v>
      </c>
      <c r="F895" s="75"/>
    </row>
    <row r="896" spans="1:6" ht="14.25" x14ac:dyDescent="0.2">
      <c r="A896" s="196" t="s">
        <v>337</v>
      </c>
      <c r="B896" s="254" t="s">
        <v>785</v>
      </c>
      <c r="C896" s="397">
        <v>1212659.966917787</v>
      </c>
      <c r="D896" s="397">
        <v>1229165.2101117379</v>
      </c>
      <c r="E896" s="397">
        <v>1269841.6645463319</v>
      </c>
      <c r="F896" s="130"/>
    </row>
    <row r="897" spans="1:6" ht="14.25" x14ac:dyDescent="0.2">
      <c r="A897" s="296" t="s">
        <v>338</v>
      </c>
      <c r="B897" s="254" t="s">
        <v>785</v>
      </c>
      <c r="C897" s="397">
        <v>176103.09205765362</v>
      </c>
      <c r="D897" s="397">
        <v>184435.44673266236</v>
      </c>
      <c r="E897" s="397">
        <v>193095.64351343503</v>
      </c>
      <c r="F897" s="130"/>
    </row>
    <row r="898" spans="1:6" ht="14.25" x14ac:dyDescent="0.2">
      <c r="A898" s="196" t="s">
        <v>339</v>
      </c>
      <c r="B898" s="254" t="s">
        <v>785</v>
      </c>
      <c r="C898" s="397">
        <v>91961.571068114805</v>
      </c>
      <c r="D898" s="397">
        <v>96727.8409343721</v>
      </c>
      <c r="E898" s="397">
        <v>105312.71895062545</v>
      </c>
      <c r="F898" s="130"/>
    </row>
    <row r="899" spans="1:6" ht="14.25" x14ac:dyDescent="0.2">
      <c r="A899" s="196" t="s">
        <v>340</v>
      </c>
      <c r="B899" s="254" t="s">
        <v>785</v>
      </c>
      <c r="C899" s="397">
        <v>15933.079288440556</v>
      </c>
      <c r="D899" s="397">
        <v>17033.113341085285</v>
      </c>
      <c r="E899" s="397">
        <v>14040.137066177478</v>
      </c>
      <c r="F899" s="130"/>
    </row>
    <row r="900" spans="1:6" ht="14.25" x14ac:dyDescent="0.2">
      <c r="A900" s="196" t="s">
        <v>418</v>
      </c>
      <c r="B900" s="254" t="s">
        <v>785</v>
      </c>
      <c r="C900" s="488">
        <v>29.62203501324387</v>
      </c>
      <c r="D900" s="488">
        <v>0</v>
      </c>
      <c r="E900" s="488">
        <v>0</v>
      </c>
      <c r="F900" s="130"/>
    </row>
    <row r="901" spans="1:6" ht="14.25" x14ac:dyDescent="0.2">
      <c r="A901" s="267" t="s">
        <v>419</v>
      </c>
      <c r="B901" s="268" t="s">
        <v>785</v>
      </c>
      <c r="C901" s="400">
        <v>2726.7061090296406</v>
      </c>
      <c r="D901" s="400">
        <v>2906.7369575207349</v>
      </c>
      <c r="E901" s="400">
        <v>2786.6004235767969</v>
      </c>
      <c r="F901" s="130"/>
    </row>
    <row r="902" spans="1:6" x14ac:dyDescent="0.2">
      <c r="A902" s="285"/>
      <c r="B902" s="286"/>
      <c r="C902" s="287"/>
      <c r="D902" s="287"/>
      <c r="E902" s="287"/>
      <c r="F902" s="130"/>
    </row>
    <row r="903" spans="1:6" x14ac:dyDescent="0.2">
      <c r="A903" s="285"/>
      <c r="B903" s="286"/>
      <c r="C903" s="287"/>
      <c r="D903" s="287"/>
      <c r="E903" s="287"/>
      <c r="F903" s="130"/>
    </row>
    <row r="904" spans="1:6" x14ac:dyDescent="0.2">
      <c r="A904" s="285"/>
      <c r="B904" s="256"/>
      <c r="C904" s="256"/>
      <c r="D904" s="264"/>
      <c r="E904" s="264"/>
      <c r="F904" s="129" t="s">
        <v>849</v>
      </c>
    </row>
    <row r="905" spans="1:6" s="101" customFormat="1" ht="18" customHeight="1" x14ac:dyDescent="0.2">
      <c r="A905" s="544" t="s">
        <v>905</v>
      </c>
      <c r="B905" s="513" t="s">
        <v>744</v>
      </c>
      <c r="C905" s="542">
        <v>2022</v>
      </c>
      <c r="D905" s="545">
        <v>2021</v>
      </c>
      <c r="E905" s="545">
        <v>2020</v>
      </c>
      <c r="F905" s="545" t="s">
        <v>872</v>
      </c>
    </row>
    <row r="906" spans="1:6" ht="14.25" x14ac:dyDescent="0.25">
      <c r="A906" s="238" t="s">
        <v>417</v>
      </c>
      <c r="B906" s="284" t="s">
        <v>784</v>
      </c>
      <c r="C906" s="192">
        <v>1333356.6725651636</v>
      </c>
      <c r="D906" s="192">
        <v>1344537.3335317813</v>
      </c>
      <c r="E906" s="239">
        <v>1533174.4222099315</v>
      </c>
      <c r="F906" s="75"/>
    </row>
    <row r="907" spans="1:6" ht="14.25" x14ac:dyDescent="0.2">
      <c r="A907" s="196" t="s">
        <v>337</v>
      </c>
      <c r="B907" s="254" t="s">
        <v>785</v>
      </c>
      <c r="C907" s="397">
        <v>1216405.3783801859</v>
      </c>
      <c r="D907" s="397">
        <v>1220194.0949641778</v>
      </c>
      <c r="E907" s="255">
        <v>1282799.517230249</v>
      </c>
      <c r="F907" s="130"/>
    </row>
    <row r="908" spans="1:6" ht="14.25" x14ac:dyDescent="0.2">
      <c r="A908" s="296" t="s">
        <v>338</v>
      </c>
      <c r="B908" s="254" t="s">
        <v>785</v>
      </c>
      <c r="C908" s="397">
        <v>106061.87790819092</v>
      </c>
      <c r="D908" s="397">
        <v>114487.04034286542</v>
      </c>
      <c r="E908" s="255">
        <v>143459.17807620569</v>
      </c>
      <c r="F908" s="130"/>
    </row>
    <row r="909" spans="1:6" ht="14.25" x14ac:dyDescent="0.2">
      <c r="A909" s="196" t="s">
        <v>339</v>
      </c>
      <c r="B909" s="254" t="s">
        <v>785</v>
      </c>
      <c r="C909" s="397">
        <v>5885.1868397918297</v>
      </c>
      <c r="D909" s="397">
        <v>4871.1357754633937</v>
      </c>
      <c r="E909" s="255">
        <v>102309.52986</v>
      </c>
      <c r="F909" s="130"/>
    </row>
    <row r="910" spans="1:6" ht="14.25" x14ac:dyDescent="0.2">
      <c r="A910" s="196" t="s">
        <v>340</v>
      </c>
      <c r="B910" s="254" t="s">
        <v>785</v>
      </c>
      <c r="C910" s="397">
        <v>2232.3308613824129</v>
      </c>
      <c r="D910" s="397">
        <v>2078.3254917538056</v>
      </c>
      <c r="E910" s="255">
        <v>1819.5966199000027</v>
      </c>
      <c r="F910" s="130"/>
    </row>
    <row r="911" spans="1:6" ht="14.25" x14ac:dyDescent="0.2">
      <c r="A911" s="196" t="s">
        <v>418</v>
      </c>
      <c r="B911" s="254" t="s">
        <v>785</v>
      </c>
      <c r="C911" s="488">
        <v>45.192466582908629</v>
      </c>
      <c r="D911" s="488">
        <v>0</v>
      </c>
      <c r="E911" s="489">
        <v>0</v>
      </c>
      <c r="F911" s="130"/>
    </row>
    <row r="912" spans="1:6" ht="14.25" x14ac:dyDescent="0.2">
      <c r="A912" s="267" t="s">
        <v>419</v>
      </c>
      <c r="B912" s="268" t="s">
        <v>785</v>
      </c>
      <c r="C912" s="400">
        <v>2726.7061090296406</v>
      </c>
      <c r="D912" s="400">
        <v>2906.7369575207349</v>
      </c>
      <c r="E912" s="269">
        <v>2786.6004235767969</v>
      </c>
      <c r="F912" s="130"/>
    </row>
    <row r="913" spans="1:7" x14ac:dyDescent="0.2">
      <c r="A913" s="285"/>
      <c r="B913" s="286"/>
      <c r="C913" s="287"/>
      <c r="D913" s="287"/>
      <c r="E913" s="287"/>
      <c r="F913" s="130"/>
    </row>
    <row r="914" spans="1:7" x14ac:dyDescent="0.2">
      <c r="A914" s="125"/>
      <c r="B914" s="137"/>
      <c r="C914" s="138"/>
      <c r="D914" s="138"/>
      <c r="E914" s="138"/>
      <c r="F914" s="130"/>
    </row>
    <row r="915" spans="1:7" x14ac:dyDescent="0.2">
      <c r="A915" s="126"/>
      <c r="B915" s="127"/>
      <c r="C915" s="127"/>
      <c r="D915" s="128"/>
      <c r="E915" s="128"/>
      <c r="F915" s="129" t="s">
        <v>849</v>
      </c>
    </row>
    <row r="916" spans="1:7" ht="23.1" customHeight="1" x14ac:dyDescent="0.2">
      <c r="A916" s="544" t="s">
        <v>420</v>
      </c>
      <c r="B916" s="513" t="s">
        <v>744</v>
      </c>
      <c r="C916" s="545">
        <v>2022</v>
      </c>
      <c r="D916" s="545">
        <v>2021</v>
      </c>
      <c r="E916" s="545">
        <v>2020</v>
      </c>
      <c r="F916" s="546" t="s">
        <v>873</v>
      </c>
    </row>
    <row r="917" spans="1:7" ht="27" x14ac:dyDescent="0.25">
      <c r="A917" s="238" t="s">
        <v>906</v>
      </c>
      <c r="B917" s="284" t="s">
        <v>784</v>
      </c>
      <c r="C917" s="192">
        <v>2010666.0522221858</v>
      </c>
      <c r="D917" s="192">
        <v>2094143.389272776</v>
      </c>
      <c r="E917" s="239">
        <v>2116948.2343905359</v>
      </c>
      <c r="F917" s="75"/>
    </row>
    <row r="918" spans="1:7" ht="14.25" x14ac:dyDescent="0.2">
      <c r="A918" s="193" t="s">
        <v>421</v>
      </c>
      <c r="B918" s="265" t="s">
        <v>785</v>
      </c>
      <c r="C918" s="399">
        <v>483671.63473820518</v>
      </c>
      <c r="D918" s="399">
        <v>535607.79708198784</v>
      </c>
      <c r="E918" s="266">
        <v>504771.38922183402</v>
      </c>
      <c r="F918" s="75"/>
    </row>
    <row r="919" spans="1:7" ht="14.25" x14ac:dyDescent="0.2">
      <c r="A919" s="196" t="s">
        <v>422</v>
      </c>
      <c r="B919" s="254" t="s">
        <v>785</v>
      </c>
      <c r="C919" s="397">
        <v>649.64266278267507</v>
      </c>
      <c r="D919" s="397">
        <v>662.66888009086756</v>
      </c>
      <c r="E919" s="255">
        <v>618.54401103972418</v>
      </c>
      <c r="F919" s="75"/>
      <c r="G919" s="159"/>
    </row>
    <row r="920" spans="1:7" ht="14.25" x14ac:dyDescent="0.2">
      <c r="A920" s="196" t="s">
        <v>423</v>
      </c>
      <c r="B920" s="254" t="s">
        <v>785</v>
      </c>
      <c r="C920" s="397">
        <v>26930.737345158916</v>
      </c>
      <c r="D920" s="397">
        <v>27604.575233318868</v>
      </c>
      <c r="E920" s="255">
        <v>26481.536657515295</v>
      </c>
      <c r="F920" s="75"/>
    </row>
    <row r="921" spans="1:7" ht="14.25" x14ac:dyDescent="0.2">
      <c r="A921" s="196" t="s">
        <v>424</v>
      </c>
      <c r="B921" s="254" t="s">
        <v>785</v>
      </c>
      <c r="C921" s="397">
        <v>1486792.3819247962</v>
      </c>
      <c r="D921" s="397">
        <v>1516849.5680525256</v>
      </c>
      <c r="E921" s="255">
        <v>1571558.9931271314</v>
      </c>
      <c r="F921" s="75"/>
    </row>
    <row r="922" spans="1:7" ht="14.25" x14ac:dyDescent="0.2">
      <c r="A922" s="196" t="s">
        <v>425</v>
      </c>
      <c r="B922" s="254" t="s">
        <v>785</v>
      </c>
      <c r="C922" s="397">
        <v>4171.4435405245822</v>
      </c>
      <c r="D922" s="397">
        <v>4096.1079337097326</v>
      </c>
      <c r="E922" s="255">
        <v>4120.8343605665405</v>
      </c>
      <c r="F922" s="75"/>
      <c r="G922" s="159"/>
    </row>
    <row r="923" spans="1:7" ht="14.25" x14ac:dyDescent="0.2">
      <c r="A923" s="196" t="s">
        <v>426</v>
      </c>
      <c r="B923" s="254" t="s">
        <v>785</v>
      </c>
      <c r="C923" s="397">
        <v>8450.2120107179962</v>
      </c>
      <c r="D923" s="397">
        <v>9322.6720911429766</v>
      </c>
      <c r="E923" s="255">
        <v>9396.9370124485686</v>
      </c>
      <c r="F923" s="75"/>
    </row>
    <row r="924" spans="1:7" ht="27" x14ac:dyDescent="0.2">
      <c r="A924" s="238" t="s">
        <v>907</v>
      </c>
      <c r="B924" s="385" t="s">
        <v>784</v>
      </c>
      <c r="C924" s="398">
        <v>1844608.6873113106</v>
      </c>
      <c r="D924" s="398">
        <v>1908412.3747271786</v>
      </c>
      <c r="E924" s="259">
        <v>2065045.8921003207</v>
      </c>
      <c r="F924" s="75"/>
    </row>
    <row r="925" spans="1:7" ht="14.25" x14ac:dyDescent="0.2">
      <c r="A925" s="196" t="s">
        <v>421</v>
      </c>
      <c r="B925" s="254" t="s">
        <v>785</v>
      </c>
      <c r="C925" s="397">
        <v>483671.63473820518</v>
      </c>
      <c r="D925" s="397">
        <v>535607.79708198784</v>
      </c>
      <c r="E925" s="255">
        <v>504771.38922183402</v>
      </c>
      <c r="F925" s="75"/>
    </row>
    <row r="926" spans="1:7" ht="14.25" x14ac:dyDescent="0.2">
      <c r="A926" s="196" t="s">
        <v>422</v>
      </c>
      <c r="B926" s="254" t="s">
        <v>785</v>
      </c>
      <c r="C926" s="397">
        <v>649.64266278267507</v>
      </c>
      <c r="D926" s="397">
        <v>662.66888009086756</v>
      </c>
      <c r="E926" s="255">
        <v>618.54401103972418</v>
      </c>
      <c r="F926" s="75"/>
      <c r="G926" s="159"/>
    </row>
    <row r="927" spans="1:7" ht="14.25" x14ac:dyDescent="0.2">
      <c r="A927" s="196" t="s">
        <v>423</v>
      </c>
      <c r="B927" s="254" t="s">
        <v>785</v>
      </c>
      <c r="C927" s="397">
        <v>26930.737345158916</v>
      </c>
      <c r="D927" s="397">
        <v>27604.575233318868</v>
      </c>
      <c r="E927" s="255">
        <v>26481.536657515295</v>
      </c>
      <c r="F927" s="75"/>
    </row>
    <row r="928" spans="1:7" ht="14.25" x14ac:dyDescent="0.2">
      <c r="A928" s="196" t="s">
        <v>427</v>
      </c>
      <c r="B928" s="254" t="s">
        <v>785</v>
      </c>
      <c r="C928" s="397">
        <v>1321708.4115148513</v>
      </c>
      <c r="D928" s="397">
        <v>1332508.0522414418</v>
      </c>
      <c r="E928" s="255">
        <v>1519969.671752044</v>
      </c>
      <c r="F928" s="75"/>
    </row>
    <row r="929" spans="1:8" ht="14.25" x14ac:dyDescent="0.2">
      <c r="A929" s="196" t="s">
        <v>908</v>
      </c>
      <c r="B929" s="254" t="s">
        <v>785</v>
      </c>
      <c r="C929" s="397">
        <v>3850.3576238283049</v>
      </c>
      <c r="D929" s="397">
        <v>3672.922757572413</v>
      </c>
      <c r="E929" s="255">
        <v>4025.5008364598657</v>
      </c>
      <c r="F929" s="75"/>
      <c r="G929" s="159"/>
    </row>
    <row r="930" spans="1:8" ht="14.25" x14ac:dyDescent="0.2">
      <c r="A930" s="267" t="s">
        <v>428</v>
      </c>
      <c r="B930" s="268" t="s">
        <v>785</v>
      </c>
      <c r="C930" s="400">
        <v>7797.9034264838456</v>
      </c>
      <c r="D930" s="400">
        <v>8356.358532767028</v>
      </c>
      <c r="E930" s="269">
        <v>9179.2496214276962</v>
      </c>
      <c r="F930" s="75"/>
    </row>
    <row r="931" spans="1:8" x14ac:dyDescent="0.2">
      <c r="A931" s="130"/>
      <c r="B931" s="130"/>
      <c r="C931" s="131"/>
      <c r="D931" s="131"/>
      <c r="E931" s="131"/>
      <c r="F931" s="130"/>
    </row>
    <row r="932" spans="1:8" x14ac:dyDescent="0.2">
      <c r="A932" s="130"/>
      <c r="B932" s="130"/>
      <c r="C932" s="131"/>
      <c r="D932" s="131"/>
      <c r="E932" s="131"/>
      <c r="F932" s="130"/>
    </row>
    <row r="933" spans="1:8" x14ac:dyDescent="0.2">
      <c r="A933" s="130"/>
      <c r="B933" s="130"/>
      <c r="C933" s="130"/>
      <c r="D933" s="131"/>
      <c r="E933" s="131"/>
      <c r="F933" s="129" t="s">
        <v>849</v>
      </c>
    </row>
    <row r="934" spans="1:8" ht="15" x14ac:dyDescent="0.2">
      <c r="A934" s="541" t="s">
        <v>429</v>
      </c>
      <c r="B934" s="513" t="s">
        <v>744</v>
      </c>
      <c r="C934" s="542">
        <v>2022</v>
      </c>
      <c r="D934" s="542">
        <v>2021</v>
      </c>
      <c r="E934" s="542">
        <v>2020</v>
      </c>
      <c r="F934" s="542" t="s">
        <v>874</v>
      </c>
    </row>
    <row r="935" spans="1:8" ht="14.25" x14ac:dyDescent="0.25">
      <c r="A935" s="238" t="s">
        <v>430</v>
      </c>
      <c r="B935" s="284" t="s">
        <v>784</v>
      </c>
      <c r="C935" s="192">
        <v>5303712.1325767031</v>
      </c>
      <c r="D935" s="192">
        <v>5337546.7026228877</v>
      </c>
      <c r="E935" s="239">
        <v>4010381.016020006</v>
      </c>
      <c r="F935" s="75"/>
    </row>
    <row r="936" spans="1:8" ht="25.5" x14ac:dyDescent="0.2">
      <c r="A936" s="384" t="s">
        <v>910</v>
      </c>
      <c r="B936" s="385" t="s">
        <v>784</v>
      </c>
      <c r="C936" s="192">
        <v>5249587.0625702208</v>
      </c>
      <c r="D936" s="192">
        <v>5286705.3758083293</v>
      </c>
      <c r="E936" s="239">
        <v>3955120.3540135929</v>
      </c>
      <c r="F936" s="74"/>
    </row>
    <row r="937" spans="1:8" ht="15" x14ac:dyDescent="0.2">
      <c r="A937" s="193" t="s">
        <v>431</v>
      </c>
      <c r="B937" s="254" t="s">
        <v>785</v>
      </c>
      <c r="C937" s="399">
        <v>2870.0347034380761</v>
      </c>
      <c r="D937" s="399">
        <v>55888.536260933732</v>
      </c>
      <c r="E937" s="266">
        <v>20242.929324396675</v>
      </c>
      <c r="F937" s="75"/>
    </row>
    <row r="938" spans="1:8" ht="15" x14ac:dyDescent="0.2">
      <c r="A938" s="193" t="s">
        <v>432</v>
      </c>
      <c r="B938" s="254" t="s">
        <v>785</v>
      </c>
      <c r="C938" s="399">
        <v>4446082.3426025584</v>
      </c>
      <c r="D938" s="399">
        <v>4434490.5999337882</v>
      </c>
      <c r="E938" s="266">
        <v>3157824.5537773366</v>
      </c>
      <c r="F938" s="75"/>
    </row>
    <row r="939" spans="1:8" ht="15" x14ac:dyDescent="0.2">
      <c r="A939" s="193" t="s">
        <v>433</v>
      </c>
      <c r="B939" s="254" t="s">
        <v>785</v>
      </c>
      <c r="C939" s="399">
        <v>268886.53721148073</v>
      </c>
      <c r="D939" s="399">
        <v>289706.8243582095</v>
      </c>
      <c r="E939" s="266">
        <v>293468.4906239874</v>
      </c>
      <c r="F939" s="75"/>
    </row>
    <row r="940" spans="1:8" ht="15" x14ac:dyDescent="0.2">
      <c r="A940" s="193" t="s">
        <v>434</v>
      </c>
      <c r="B940" s="254" t="s">
        <v>785</v>
      </c>
      <c r="C940" s="399">
        <v>531748.1480527434</v>
      </c>
      <c r="D940" s="399">
        <v>506619.41525539744</v>
      </c>
      <c r="E940" s="266">
        <v>483584.38028787245</v>
      </c>
      <c r="F940" s="75"/>
    </row>
    <row r="941" spans="1:8" ht="27" x14ac:dyDescent="0.2">
      <c r="A941" s="384" t="s">
        <v>435</v>
      </c>
      <c r="B941" s="385" t="s">
        <v>784</v>
      </c>
      <c r="C941" s="192">
        <v>54125.070006482259</v>
      </c>
      <c r="D941" s="192">
        <v>50841.326814558168</v>
      </c>
      <c r="E941" s="239">
        <v>55260.6620064132</v>
      </c>
      <c r="F941" s="75"/>
    </row>
    <row r="942" spans="1:8" ht="14.25" x14ac:dyDescent="0.2">
      <c r="A942" s="193" t="s">
        <v>436</v>
      </c>
      <c r="B942" s="254" t="s">
        <v>785</v>
      </c>
      <c r="C942" s="399">
        <v>7884.9909708459591</v>
      </c>
      <c r="D942" s="399">
        <v>5871.5298482663393</v>
      </c>
      <c r="E942" s="266">
        <v>10621.03310026233</v>
      </c>
      <c r="F942" s="75"/>
      <c r="H942" s="139"/>
    </row>
    <row r="943" spans="1:8" ht="14.25" x14ac:dyDescent="0.2">
      <c r="A943" s="193" t="s">
        <v>437</v>
      </c>
      <c r="B943" s="254" t="s">
        <v>785</v>
      </c>
      <c r="C943" s="399">
        <v>4752.7200759977195</v>
      </c>
      <c r="D943" s="399">
        <v>2802.7610019994149</v>
      </c>
      <c r="E943" s="266">
        <v>2053.360895000229</v>
      </c>
      <c r="F943" s="75"/>
      <c r="H943" s="139"/>
    </row>
    <row r="944" spans="1:8" ht="14.25" x14ac:dyDescent="0.2">
      <c r="A944" s="193" t="s">
        <v>438</v>
      </c>
      <c r="B944" s="254" t="s">
        <v>785</v>
      </c>
      <c r="C944" s="461">
        <v>30834.206494281334</v>
      </c>
      <c r="D944" s="461">
        <v>29927.617245687728</v>
      </c>
      <c r="E944" s="465">
        <v>30478.249802570412</v>
      </c>
      <c r="F944" s="75"/>
      <c r="H944" s="139"/>
    </row>
    <row r="945" spans="1:8" ht="14.25" x14ac:dyDescent="0.2">
      <c r="A945" s="267" t="s">
        <v>366</v>
      </c>
      <c r="B945" s="268" t="s">
        <v>785</v>
      </c>
      <c r="C945" s="400">
        <v>10653.152465357249</v>
      </c>
      <c r="D945" s="400">
        <v>12239.418718604687</v>
      </c>
      <c r="E945" s="269">
        <v>12108.018208580228</v>
      </c>
      <c r="F945" s="130"/>
      <c r="H945" s="139"/>
    </row>
    <row r="946" spans="1:8" x14ac:dyDescent="0.2">
      <c r="A946" s="285"/>
      <c r="B946" s="286"/>
      <c r="C946" s="461"/>
      <c r="D946" s="461"/>
      <c r="E946" s="465"/>
      <c r="F946" s="130"/>
      <c r="H946" s="139"/>
    </row>
    <row r="947" spans="1:8" x14ac:dyDescent="0.2">
      <c r="A947" s="285"/>
      <c r="B947" s="286"/>
      <c r="C947" s="461"/>
      <c r="D947" s="461"/>
      <c r="E947" s="465"/>
      <c r="F947" s="130"/>
      <c r="H947" s="139"/>
    </row>
    <row r="948" spans="1:8" ht="15" x14ac:dyDescent="0.2">
      <c r="A948" s="541" t="s">
        <v>911</v>
      </c>
      <c r="B948" s="513" t="s">
        <v>744</v>
      </c>
      <c r="C948" s="542">
        <v>2022</v>
      </c>
      <c r="D948" s="542">
        <v>2021</v>
      </c>
      <c r="E948" s="542">
        <v>2020</v>
      </c>
      <c r="F948" s="542"/>
    </row>
    <row r="949" spans="1:8" ht="14.25" x14ac:dyDescent="0.25">
      <c r="A949" s="543" t="s">
        <v>439</v>
      </c>
      <c r="B949" s="568" t="s">
        <v>786</v>
      </c>
      <c r="C949" s="569">
        <v>17248</v>
      </c>
      <c r="D949" s="569">
        <v>17230</v>
      </c>
      <c r="E949" s="570">
        <v>18144</v>
      </c>
      <c r="F949" s="130"/>
    </row>
    <row r="950" spans="1:8" x14ac:dyDescent="0.2">
      <c r="A950" s="565"/>
      <c r="B950" s="286"/>
      <c r="C950" s="566"/>
      <c r="D950" s="566"/>
      <c r="E950" s="567"/>
      <c r="F950" s="130"/>
    </row>
    <row r="951" spans="1:8" x14ac:dyDescent="0.2">
      <c r="A951" s="125"/>
      <c r="B951" s="125"/>
      <c r="C951" s="138"/>
      <c r="D951" s="138"/>
      <c r="E951" s="138"/>
      <c r="F951" s="130"/>
    </row>
    <row r="952" spans="1:8" ht="15" x14ac:dyDescent="0.2">
      <c r="A952" s="541" t="s">
        <v>440</v>
      </c>
      <c r="B952" s="513" t="s">
        <v>744</v>
      </c>
      <c r="C952" s="542">
        <v>2022</v>
      </c>
      <c r="D952" s="542">
        <v>2021</v>
      </c>
      <c r="E952" s="542">
        <v>2020</v>
      </c>
      <c r="F952" s="542"/>
    </row>
    <row r="953" spans="1:8" x14ac:dyDescent="0.2">
      <c r="A953" s="543" t="s">
        <v>441</v>
      </c>
      <c r="B953" s="568" t="s">
        <v>912</v>
      </c>
      <c r="C953" s="585">
        <v>4762</v>
      </c>
      <c r="D953" s="585">
        <v>3055</v>
      </c>
      <c r="E953" s="585">
        <v>2502</v>
      </c>
      <c r="F953" s="130"/>
    </row>
    <row r="954" spans="1:8" x14ac:dyDescent="0.2">
      <c r="A954" s="125"/>
      <c r="B954" s="125"/>
      <c r="C954" s="138"/>
      <c r="D954" s="138"/>
      <c r="E954" s="138"/>
      <c r="F954" s="130"/>
    </row>
    <row r="955" spans="1:8" x14ac:dyDescent="0.2">
      <c r="A955" s="130"/>
      <c r="B955" s="130"/>
      <c r="C955" s="130"/>
      <c r="D955" s="131"/>
      <c r="E955" s="131"/>
      <c r="F955" s="129" t="s">
        <v>849</v>
      </c>
    </row>
    <row r="956" spans="1:8" ht="15" x14ac:dyDescent="0.2">
      <c r="A956" s="541" t="s">
        <v>442</v>
      </c>
      <c r="B956" s="513" t="s">
        <v>744</v>
      </c>
      <c r="C956" s="542">
        <v>2022</v>
      </c>
      <c r="D956" s="542">
        <v>2021</v>
      </c>
      <c r="E956" s="542">
        <v>2020</v>
      </c>
      <c r="F956" s="542" t="s">
        <v>875</v>
      </c>
    </row>
    <row r="957" spans="1:8" ht="14.25" x14ac:dyDescent="0.2">
      <c r="A957" s="238" t="s">
        <v>443</v>
      </c>
      <c r="B957" s="250" t="s">
        <v>787</v>
      </c>
      <c r="C957" s="401">
        <v>26.626759430886093</v>
      </c>
      <c r="D957" s="401">
        <v>35.575414948030193</v>
      </c>
      <c r="E957" s="270">
        <v>40.284507011308008</v>
      </c>
      <c r="F957" s="75"/>
    </row>
    <row r="958" spans="1:8" ht="14.25" x14ac:dyDescent="0.2">
      <c r="A958" s="253" t="s">
        <v>444</v>
      </c>
      <c r="B958" s="254" t="s">
        <v>788</v>
      </c>
      <c r="C958" s="402">
        <v>36.247537474864103</v>
      </c>
      <c r="D958" s="402">
        <v>58.944462762930861</v>
      </c>
      <c r="E958" s="271">
        <v>70.88434929095105</v>
      </c>
      <c r="F958" s="130"/>
    </row>
    <row r="959" spans="1:8" ht="14.25" x14ac:dyDescent="0.2">
      <c r="A959" s="253" t="s">
        <v>445</v>
      </c>
      <c r="B959" s="254" t="s">
        <v>789</v>
      </c>
      <c r="C959" s="402">
        <v>7.7139433752565463</v>
      </c>
      <c r="D959" s="402">
        <v>8.4786386520443475</v>
      </c>
      <c r="E959" s="271">
        <v>9.6501712494327787</v>
      </c>
      <c r="F959" s="130"/>
    </row>
    <row r="960" spans="1:8" x14ac:dyDescent="0.2">
      <c r="A960" s="226" t="s">
        <v>446</v>
      </c>
      <c r="B960" s="268" t="s">
        <v>790</v>
      </c>
      <c r="C960" s="408">
        <v>81.307338822096114</v>
      </c>
      <c r="D960" s="408">
        <v>87.480751633828405</v>
      </c>
      <c r="E960" s="288">
        <v>86.019142258693108</v>
      </c>
      <c r="F960" s="130"/>
    </row>
    <row r="961" spans="1:6" x14ac:dyDescent="0.2">
      <c r="A961" s="285"/>
      <c r="B961" s="285"/>
      <c r="C961" s="287"/>
      <c r="D961" s="287"/>
      <c r="E961" s="287"/>
      <c r="F961" s="130"/>
    </row>
    <row r="962" spans="1:6" x14ac:dyDescent="0.2">
      <c r="A962" s="285"/>
      <c r="B962" s="289"/>
      <c r="C962" s="290"/>
      <c r="D962" s="290"/>
      <c r="E962" s="290"/>
      <c r="F962" s="130"/>
    </row>
    <row r="963" spans="1:6" x14ac:dyDescent="0.2">
      <c r="A963" s="130"/>
      <c r="B963" s="130"/>
      <c r="C963" s="130"/>
      <c r="D963" s="131"/>
      <c r="E963" s="131"/>
      <c r="F963" s="129" t="s">
        <v>849</v>
      </c>
    </row>
    <row r="964" spans="1:6" ht="15" x14ac:dyDescent="0.2">
      <c r="A964" s="541" t="s">
        <v>447</v>
      </c>
      <c r="B964" s="513" t="s">
        <v>744</v>
      </c>
      <c r="C964" s="542">
        <v>2022</v>
      </c>
      <c r="D964" s="542">
        <v>2021</v>
      </c>
      <c r="E964" s="542">
        <v>2020</v>
      </c>
      <c r="F964" s="542" t="s">
        <v>875</v>
      </c>
    </row>
    <row r="965" spans="1:6" ht="14.25" x14ac:dyDescent="0.2">
      <c r="A965" s="224" t="s">
        <v>448</v>
      </c>
      <c r="B965" s="254" t="s">
        <v>913</v>
      </c>
      <c r="C965" s="397">
        <v>34647.028443620635</v>
      </c>
      <c r="D965" s="397">
        <v>46398.509696920912</v>
      </c>
      <c r="E965" s="255">
        <v>52202.868521788434</v>
      </c>
      <c r="F965" s="130"/>
    </row>
    <row r="966" spans="1:6" ht="14.25" x14ac:dyDescent="0.2">
      <c r="A966" s="224" t="s">
        <v>449</v>
      </c>
      <c r="B966" s="254" t="s">
        <v>914</v>
      </c>
      <c r="C966" s="397">
        <v>31785.591439210508</v>
      </c>
      <c r="D966" s="397">
        <v>42282.436817834903</v>
      </c>
      <c r="E966" s="255">
        <v>50925.512066965821</v>
      </c>
      <c r="F966" s="130"/>
    </row>
    <row r="967" spans="1:6" ht="27" x14ac:dyDescent="0.2">
      <c r="A967" s="509" t="s">
        <v>450</v>
      </c>
      <c r="B967" s="254" t="s">
        <v>791</v>
      </c>
      <c r="C967" s="397">
        <f>C968*10^6/C969</f>
        <v>7117.0900452876667</v>
      </c>
      <c r="D967" s="397">
        <f>D968*10^6/D969</f>
        <v>6096.8131194239477</v>
      </c>
      <c r="E967" s="397">
        <f>E968*10^6/E969</f>
        <v>5361.9184700228034</v>
      </c>
      <c r="F967" s="131"/>
    </row>
    <row r="968" spans="1:6" ht="15" x14ac:dyDescent="0.2">
      <c r="A968" s="510" t="s">
        <v>451</v>
      </c>
      <c r="B968" s="254" t="s">
        <v>792</v>
      </c>
      <c r="C968" s="397">
        <v>13835.370493661561</v>
      </c>
      <c r="D968" s="397">
        <v>12328</v>
      </c>
      <c r="E968" s="397">
        <f>E324</f>
        <v>10941</v>
      </c>
      <c r="F968" s="131"/>
    </row>
    <row r="969" spans="1:6" ht="29.25" x14ac:dyDescent="0.2">
      <c r="A969" s="507" t="s">
        <v>452</v>
      </c>
      <c r="B969" s="268" t="s">
        <v>793</v>
      </c>
      <c r="C969" s="400">
        <v>1943964.5143765141</v>
      </c>
      <c r="D969" s="400">
        <v>2022040</v>
      </c>
      <c r="E969" s="400">
        <v>2040501</v>
      </c>
      <c r="F969" s="131"/>
    </row>
    <row r="970" spans="1:6" x14ac:dyDescent="0.2">
      <c r="A970" s="130"/>
      <c r="B970" s="130"/>
      <c r="D970" s="131"/>
      <c r="E970" s="131"/>
      <c r="F970" s="130"/>
    </row>
    <row r="971" spans="1:6" x14ac:dyDescent="0.2">
      <c r="A971" s="130"/>
      <c r="B971" s="130"/>
      <c r="D971" s="131"/>
      <c r="E971" s="131"/>
      <c r="F971" s="130"/>
    </row>
    <row r="972" spans="1:6" x14ac:dyDescent="0.2">
      <c r="A972" s="130"/>
      <c r="B972" s="130"/>
      <c r="D972" s="131"/>
      <c r="E972" s="131"/>
      <c r="F972" s="129" t="s">
        <v>849</v>
      </c>
    </row>
    <row r="973" spans="1:6" ht="15" x14ac:dyDescent="0.2">
      <c r="A973" s="541" t="s">
        <v>453</v>
      </c>
      <c r="B973" s="513" t="s">
        <v>744</v>
      </c>
      <c r="C973" s="542">
        <v>2022</v>
      </c>
      <c r="D973" s="542">
        <v>2021</v>
      </c>
      <c r="E973" s="542">
        <v>2020</v>
      </c>
      <c r="F973" s="542" t="s">
        <v>876</v>
      </c>
    </row>
    <row r="974" spans="1:6" x14ac:dyDescent="0.2">
      <c r="A974" s="425" t="s">
        <v>454</v>
      </c>
      <c r="B974" s="501" t="s">
        <v>773</v>
      </c>
      <c r="C974" s="399">
        <v>5926.5970840959444</v>
      </c>
      <c r="D974" s="399">
        <v>6285.6863787492221</v>
      </c>
      <c r="E974" s="399">
        <v>6042.8306387904913</v>
      </c>
      <c r="F974" s="256"/>
    </row>
    <row r="975" spans="1:6" ht="14.25" x14ac:dyDescent="0.2">
      <c r="A975" s="193" t="s">
        <v>455</v>
      </c>
      <c r="B975" s="265" t="s">
        <v>773</v>
      </c>
      <c r="C975" s="399">
        <v>398.94210932178902</v>
      </c>
      <c r="D975" s="399">
        <v>433.63605911374606</v>
      </c>
      <c r="E975" s="399">
        <v>427.47402546173362</v>
      </c>
      <c r="F975" s="256"/>
    </row>
    <row r="976" spans="1:6" ht="14.25" x14ac:dyDescent="0.2">
      <c r="A976" s="267" t="s">
        <v>456</v>
      </c>
      <c r="B976" s="268" t="s">
        <v>773</v>
      </c>
      <c r="C976" s="400">
        <v>159.22626338239331</v>
      </c>
      <c r="D976" s="400">
        <v>168.98517627520533</v>
      </c>
      <c r="E976" s="400">
        <v>163.25215504176515</v>
      </c>
      <c r="F976" s="256"/>
    </row>
    <row r="977" spans="1:6" x14ac:dyDescent="0.2">
      <c r="A977" s="285"/>
      <c r="B977" s="291"/>
      <c r="C977" s="409"/>
      <c r="D977" s="292"/>
      <c r="E977" s="292"/>
      <c r="F977" s="256"/>
    </row>
    <row r="978" spans="1:6" ht="111.75" customHeight="1" x14ac:dyDescent="0.2">
      <c r="A978" s="633" t="s">
        <v>457</v>
      </c>
      <c r="B978" s="640"/>
      <c r="C978" s="640"/>
      <c r="D978" s="640"/>
      <c r="E978" s="640"/>
      <c r="F978" s="640"/>
    </row>
    <row r="979" spans="1:6" ht="54" customHeight="1" x14ac:dyDescent="0.2">
      <c r="A979" s="633" t="s">
        <v>458</v>
      </c>
      <c r="B979" s="633"/>
      <c r="C979" s="633"/>
      <c r="D979" s="633"/>
      <c r="E979" s="633"/>
      <c r="F979" s="633"/>
    </row>
    <row r="980" spans="1:6" ht="36" customHeight="1" x14ac:dyDescent="0.2">
      <c r="A980" s="633" t="s">
        <v>915</v>
      </c>
      <c r="B980" s="633"/>
      <c r="C980" s="633"/>
      <c r="D980" s="633"/>
      <c r="E980" s="633"/>
      <c r="F980" s="633"/>
    </row>
    <row r="981" spans="1:6" ht="31.9" customHeight="1" x14ac:dyDescent="0.2">
      <c r="A981" s="640" t="s">
        <v>459</v>
      </c>
      <c r="B981" s="640"/>
      <c r="C981" s="640"/>
      <c r="D981" s="640"/>
      <c r="E981" s="640"/>
      <c r="F981" s="640"/>
    </row>
    <row r="982" spans="1:6" ht="59.45" customHeight="1" x14ac:dyDescent="0.2">
      <c r="A982" s="633" t="s">
        <v>460</v>
      </c>
      <c r="B982" s="633"/>
      <c r="C982" s="633"/>
      <c r="D982" s="633"/>
      <c r="E982" s="633"/>
      <c r="F982" s="633"/>
    </row>
    <row r="983" spans="1:6" ht="47.45" customHeight="1" x14ac:dyDescent="0.2">
      <c r="A983" s="633" t="s">
        <v>461</v>
      </c>
      <c r="B983" s="633"/>
      <c r="C983" s="633"/>
      <c r="D983" s="633"/>
      <c r="E983" s="633"/>
      <c r="F983" s="633"/>
    </row>
    <row r="984" spans="1:6" ht="36" customHeight="1" x14ac:dyDescent="0.2">
      <c r="A984" s="633" t="s">
        <v>462</v>
      </c>
      <c r="B984" s="633"/>
      <c r="C984" s="633"/>
      <c r="D984" s="633"/>
      <c r="E984" s="633"/>
      <c r="F984" s="633"/>
    </row>
    <row r="985" spans="1:6" ht="29.1" customHeight="1" x14ac:dyDescent="0.2">
      <c r="A985" s="633" t="s">
        <v>463</v>
      </c>
      <c r="B985" s="633"/>
      <c r="C985" s="633"/>
      <c r="D985" s="633"/>
      <c r="E985" s="633"/>
      <c r="F985" s="633"/>
    </row>
    <row r="986" spans="1:6" ht="44.65" customHeight="1" x14ac:dyDescent="0.2">
      <c r="A986" s="633" t="s">
        <v>464</v>
      </c>
      <c r="B986" s="633"/>
      <c r="C986" s="633"/>
      <c r="D986" s="633"/>
      <c r="E986" s="633"/>
      <c r="F986" s="633"/>
    </row>
    <row r="987" spans="1:6" ht="39" customHeight="1" x14ac:dyDescent="0.2">
      <c r="A987" s="641" t="s">
        <v>465</v>
      </c>
      <c r="B987" s="641"/>
      <c r="C987" s="641"/>
      <c r="D987" s="641"/>
      <c r="E987" s="641"/>
      <c r="F987" s="641"/>
    </row>
    <row r="988" spans="1:6" ht="35.1" customHeight="1" x14ac:dyDescent="0.2">
      <c r="A988" s="633" t="s">
        <v>466</v>
      </c>
      <c r="B988" s="633"/>
      <c r="C988" s="633"/>
      <c r="D988" s="633"/>
      <c r="E988" s="633"/>
      <c r="F988" s="633"/>
    </row>
    <row r="989" spans="1:6" ht="31.9" customHeight="1" x14ac:dyDescent="0.2">
      <c r="A989" s="633" t="s">
        <v>467</v>
      </c>
      <c r="B989" s="633"/>
      <c r="C989" s="633"/>
      <c r="D989" s="633"/>
      <c r="E989" s="633"/>
      <c r="F989" s="633"/>
    </row>
    <row r="990" spans="1:6" ht="34.15" customHeight="1" x14ac:dyDescent="0.2">
      <c r="A990" s="633" t="s">
        <v>468</v>
      </c>
      <c r="B990" s="633"/>
      <c r="C990" s="633"/>
      <c r="D990" s="633"/>
      <c r="E990" s="633"/>
      <c r="F990" s="633"/>
    </row>
    <row r="991" spans="1:6" ht="16.149999999999999" customHeight="1" x14ac:dyDescent="0.2">
      <c r="A991" s="633" t="s">
        <v>469</v>
      </c>
      <c r="B991" s="640"/>
      <c r="C991" s="640"/>
      <c r="D991" s="640"/>
      <c r="E991" s="640"/>
      <c r="F991" s="640"/>
    </row>
    <row r="992" spans="1:6" ht="17.45" customHeight="1" x14ac:dyDescent="0.2">
      <c r="A992" s="633" t="s">
        <v>470</v>
      </c>
      <c r="B992" s="640"/>
      <c r="C992" s="640"/>
      <c r="D992" s="640"/>
      <c r="E992" s="640"/>
      <c r="F992" s="640"/>
    </row>
    <row r="993" spans="1:6" x14ac:dyDescent="0.2">
      <c r="A993" s="421"/>
      <c r="B993" s="508"/>
      <c r="C993" s="508"/>
      <c r="D993" s="508"/>
      <c r="E993" s="508"/>
      <c r="F993" s="508"/>
    </row>
    <row r="994" spans="1:6" s="4" customFormat="1" x14ac:dyDescent="0.2">
      <c r="A994" s="32"/>
      <c r="B994" s="32"/>
      <c r="C994" s="33"/>
      <c r="D994" s="33"/>
      <c r="E994" s="33"/>
      <c r="F994" s="32"/>
    </row>
    <row r="995" spans="1:6" s="4" customFormat="1" x14ac:dyDescent="0.2">
      <c r="A995" s="9" t="s">
        <v>471</v>
      </c>
      <c r="B995" s="5"/>
      <c r="C995" s="5"/>
      <c r="D995" s="6"/>
      <c r="E995" s="6"/>
      <c r="F995" s="10" t="s">
        <v>849</v>
      </c>
    </row>
    <row r="996" spans="1:6" s="4" customFormat="1" ht="15" x14ac:dyDescent="0.2">
      <c r="A996" s="525" t="s">
        <v>472</v>
      </c>
      <c r="B996" s="513" t="s">
        <v>744</v>
      </c>
      <c r="C996" s="542">
        <v>2022</v>
      </c>
      <c r="D996" s="542">
        <v>2021</v>
      </c>
      <c r="E996" s="542">
        <v>2020</v>
      </c>
      <c r="F996" s="526" t="s">
        <v>877</v>
      </c>
    </row>
    <row r="997" spans="1:6" s="4" customFormat="1" x14ac:dyDescent="0.2">
      <c r="A997" s="238" t="s">
        <v>473</v>
      </c>
      <c r="B997" s="191" t="s">
        <v>773</v>
      </c>
      <c r="C997" s="192">
        <f>+C998+C1000+C1002+C1003</f>
        <v>339186.01100000006</v>
      </c>
      <c r="D997" s="192">
        <f>+D998+D1000+D1002+D1003</f>
        <v>401753.56899999996</v>
      </c>
      <c r="E997" s="192">
        <f>+E998+E1000+E1002+E1003</f>
        <v>351229.1974</v>
      </c>
      <c r="F997" s="252"/>
    </row>
    <row r="998" spans="1:6" s="4" customFormat="1" x14ac:dyDescent="0.2">
      <c r="A998" s="293" t="s">
        <v>474</v>
      </c>
      <c r="B998" s="245" t="s">
        <v>773</v>
      </c>
      <c r="C998" s="467">
        <v>6054.4048000000003</v>
      </c>
      <c r="D998" s="481">
        <v>7189.2858999999999</v>
      </c>
      <c r="E998" s="294">
        <v>5736</v>
      </c>
      <c r="F998" s="244"/>
    </row>
    <row r="999" spans="1:6" s="4" customFormat="1" x14ac:dyDescent="0.2">
      <c r="A999" s="196" t="s">
        <v>475</v>
      </c>
      <c r="B999" s="245" t="s">
        <v>773</v>
      </c>
      <c r="C999" s="450">
        <v>2147.0272</v>
      </c>
      <c r="D999" s="242">
        <v>2199.59</v>
      </c>
      <c r="E999" s="242">
        <v>1774.0454000000002</v>
      </c>
      <c r="F999" s="244"/>
    </row>
    <row r="1000" spans="1:6" s="4" customFormat="1" x14ac:dyDescent="0.2">
      <c r="A1000" s="293" t="s">
        <v>476</v>
      </c>
      <c r="B1000" s="245" t="s">
        <v>773</v>
      </c>
      <c r="C1000" s="467">
        <v>14820.8</v>
      </c>
      <c r="D1000" s="481">
        <v>10438.779999999999</v>
      </c>
      <c r="E1000" s="294">
        <v>9419.56</v>
      </c>
      <c r="F1000" s="244"/>
    </row>
    <row r="1001" spans="1:6" s="4" customFormat="1" x14ac:dyDescent="0.2">
      <c r="A1001" s="196" t="s">
        <v>475</v>
      </c>
      <c r="B1001" s="245" t="s">
        <v>773</v>
      </c>
      <c r="C1001" s="450">
        <v>4550.1900000000005</v>
      </c>
      <c r="D1001" s="242">
        <v>3228</v>
      </c>
      <c r="E1001" s="242">
        <v>2950.23</v>
      </c>
      <c r="F1001" s="244"/>
    </row>
    <row r="1002" spans="1:6" s="4" customFormat="1" x14ac:dyDescent="0.2">
      <c r="A1002" s="293" t="s">
        <v>477</v>
      </c>
      <c r="B1002" s="245" t="s">
        <v>773</v>
      </c>
      <c r="C1002" s="294">
        <v>266457.81430000003</v>
      </c>
      <c r="D1002" s="294">
        <v>323465.27399999998</v>
      </c>
      <c r="E1002" s="294">
        <v>274981.63740000001</v>
      </c>
      <c r="F1002" s="244"/>
    </row>
    <row r="1003" spans="1:6" s="4" customFormat="1" x14ac:dyDescent="0.2">
      <c r="A1003" s="295" t="s">
        <v>478</v>
      </c>
      <c r="B1003" s="278" t="s">
        <v>773</v>
      </c>
      <c r="C1003" s="547">
        <v>51852.991900000001</v>
      </c>
      <c r="D1003" s="499">
        <v>60660.229099999997</v>
      </c>
      <c r="E1003" s="499">
        <v>61092</v>
      </c>
      <c r="F1003" s="244"/>
    </row>
    <row r="1004" spans="1:6" s="4" customFormat="1" ht="33" customHeight="1" x14ac:dyDescent="0.2">
      <c r="A1004" s="635" t="s">
        <v>479</v>
      </c>
      <c r="B1004" s="635"/>
      <c r="C1004" s="635"/>
      <c r="D1004" s="635"/>
      <c r="E1004" s="635"/>
      <c r="F1004" s="635"/>
    </row>
    <row r="1005" spans="1:6" s="4" customFormat="1" x14ac:dyDescent="0.2">
      <c r="A1005" s="140"/>
      <c r="B1005" s="135"/>
      <c r="C1005" s="135"/>
      <c r="D1005" s="123"/>
      <c r="E1005" s="123"/>
      <c r="F1005" s="10" t="s">
        <v>849</v>
      </c>
    </row>
    <row r="1006" spans="1:6" s="4" customFormat="1" ht="15" x14ac:dyDescent="0.2">
      <c r="A1006" s="525" t="s">
        <v>480</v>
      </c>
      <c r="B1006" s="513" t="s">
        <v>744</v>
      </c>
      <c r="C1006" s="542">
        <v>2022</v>
      </c>
      <c r="D1006" s="542">
        <v>2021</v>
      </c>
      <c r="E1006" s="542">
        <v>2020</v>
      </c>
      <c r="F1006" s="526" t="s">
        <v>878</v>
      </c>
    </row>
    <row r="1007" spans="1:6" s="4" customFormat="1" x14ac:dyDescent="0.2">
      <c r="A1007" s="238" t="s">
        <v>473</v>
      </c>
      <c r="B1007" s="191" t="s">
        <v>773</v>
      </c>
      <c r="C1007" s="192">
        <f>SUM(C1008+C1009)</f>
        <v>1536246.1199999999</v>
      </c>
      <c r="D1007" s="192">
        <f>+SUM(D1008:D1009)</f>
        <v>1482998.9999999998</v>
      </c>
      <c r="E1007" s="239">
        <f>+SUM(E1008:E1009)</f>
        <v>1228306</v>
      </c>
      <c r="F1007" s="252"/>
    </row>
    <row r="1008" spans="1:6" s="4" customFormat="1" x14ac:dyDescent="0.2">
      <c r="A1008" s="293" t="s">
        <v>477</v>
      </c>
      <c r="B1008" s="245" t="s">
        <v>773</v>
      </c>
      <c r="C1008" s="467">
        <v>1491833.73</v>
      </c>
      <c r="D1008" s="294">
        <v>1462731.2599999998</v>
      </c>
      <c r="E1008" s="294">
        <v>1202465</v>
      </c>
      <c r="F1008" s="244"/>
    </row>
    <row r="1009" spans="1:6" s="4" customFormat="1" x14ac:dyDescent="0.2">
      <c r="A1009" s="295" t="s">
        <v>478</v>
      </c>
      <c r="B1009" s="278" t="s">
        <v>773</v>
      </c>
      <c r="C1009" s="547">
        <v>44412.39</v>
      </c>
      <c r="D1009" s="499">
        <v>20267.740000000002</v>
      </c>
      <c r="E1009" s="499">
        <v>25841</v>
      </c>
      <c r="F1009" s="244"/>
    </row>
    <row r="1010" spans="1:6" s="4" customFormat="1" ht="36" customHeight="1" x14ac:dyDescent="0.2">
      <c r="A1010" s="634" t="s">
        <v>319</v>
      </c>
      <c r="B1010" s="634"/>
      <c r="C1010" s="634"/>
      <c r="D1010" s="634"/>
      <c r="E1010" s="634"/>
      <c r="F1010" s="634"/>
    </row>
    <row r="1011" spans="1:6" s="4" customFormat="1" x14ac:dyDescent="0.2">
      <c r="A1011" s="141"/>
      <c r="B1011" s="141"/>
      <c r="C1011" s="141"/>
      <c r="D1011" s="142"/>
      <c r="E1011" s="142"/>
      <c r="F1011" s="10" t="s">
        <v>849</v>
      </c>
    </row>
    <row r="1012" spans="1:6" s="4" customFormat="1" ht="15" x14ac:dyDescent="0.2">
      <c r="A1012" s="525" t="s">
        <v>481</v>
      </c>
      <c r="B1012" s="513" t="s">
        <v>744</v>
      </c>
      <c r="C1012" s="526">
        <v>2022</v>
      </c>
      <c r="D1012" s="526">
        <v>2021</v>
      </c>
      <c r="E1012" s="526">
        <v>2020</v>
      </c>
      <c r="F1012" s="526" t="s">
        <v>878</v>
      </c>
    </row>
    <row r="1013" spans="1:6" s="4" customFormat="1" ht="15" x14ac:dyDescent="0.2">
      <c r="A1013" s="238" t="s">
        <v>482</v>
      </c>
      <c r="B1013" s="191" t="s">
        <v>773</v>
      </c>
      <c r="C1013" s="192">
        <f>(C1014+C1023)</f>
        <v>318310.80619999999</v>
      </c>
      <c r="D1013" s="192">
        <f>+D1014+D1023</f>
        <v>384125.50309999991</v>
      </c>
      <c r="E1013" s="192">
        <f>+E1014+E1023</f>
        <v>336073.7574</v>
      </c>
      <c r="F1013" s="252"/>
    </row>
    <row r="1014" spans="1:6" s="4" customFormat="1" x14ac:dyDescent="0.2">
      <c r="A1014" s="482" t="s">
        <v>483</v>
      </c>
      <c r="B1014" s="245" t="s">
        <v>773</v>
      </c>
      <c r="C1014" s="294">
        <f>(C1015+C1019)</f>
        <v>266457.81430000003</v>
      </c>
      <c r="D1014" s="294">
        <v>323465.27399999992</v>
      </c>
      <c r="E1014" s="294">
        <v>274981.63740000001</v>
      </c>
      <c r="F1014" s="244"/>
    </row>
    <row r="1015" spans="1:6" s="4" customFormat="1" x14ac:dyDescent="0.2">
      <c r="A1015" s="196" t="s">
        <v>484</v>
      </c>
      <c r="B1015" s="245" t="s">
        <v>773</v>
      </c>
      <c r="C1015" s="450">
        <v>255370.96460000001</v>
      </c>
      <c r="D1015" s="242">
        <v>310637.88499999995</v>
      </c>
      <c r="E1015" s="242">
        <v>263890.61199999996</v>
      </c>
      <c r="F1015" s="244"/>
    </row>
    <row r="1016" spans="1:6" s="4" customFormat="1" x14ac:dyDescent="0.2">
      <c r="A1016" s="474" t="s">
        <v>485</v>
      </c>
      <c r="B1016" s="245" t="s">
        <v>747</v>
      </c>
      <c r="C1016" s="450">
        <f>0.927508719211691*100</f>
        <v>92.750871921169093</v>
      </c>
      <c r="D1016" s="477" t="s">
        <v>836</v>
      </c>
      <c r="E1016" s="477" t="s">
        <v>836</v>
      </c>
      <c r="F1016" s="244"/>
    </row>
    <row r="1017" spans="1:6" s="4" customFormat="1" x14ac:dyDescent="0.2">
      <c r="A1017" s="474" t="s">
        <v>486</v>
      </c>
      <c r="B1017" s="245" t="s">
        <v>747</v>
      </c>
      <c r="C1017" s="450">
        <f>0.036946683875274*100</f>
        <v>3.6946683875274</v>
      </c>
      <c r="D1017" s="477" t="s">
        <v>836</v>
      </c>
      <c r="E1017" s="477" t="s">
        <v>836</v>
      </c>
      <c r="F1017" s="244"/>
    </row>
    <row r="1018" spans="1:6" s="4" customFormat="1" x14ac:dyDescent="0.2">
      <c r="A1018" s="474" t="s">
        <v>487</v>
      </c>
      <c r="B1018" s="245" t="s">
        <v>747</v>
      </c>
      <c r="C1018" s="450">
        <f>0.0355445969130353*100</f>
        <v>3.5544596913035296</v>
      </c>
      <c r="D1018" s="477" t="s">
        <v>836</v>
      </c>
      <c r="E1018" s="477" t="s">
        <v>836</v>
      </c>
      <c r="F1018" s="244"/>
    </row>
    <row r="1019" spans="1:6" s="4" customFormat="1" ht="15" x14ac:dyDescent="0.2">
      <c r="A1019" s="196" t="s">
        <v>488</v>
      </c>
      <c r="B1019" s="245" t="s">
        <v>773</v>
      </c>
      <c r="C1019" s="450">
        <v>11086.849700000001</v>
      </c>
      <c r="D1019" s="242">
        <v>12827.389000000001</v>
      </c>
      <c r="E1019" s="242">
        <v>11091.0254</v>
      </c>
      <c r="F1019" s="244"/>
    </row>
    <row r="1020" spans="1:6" s="4" customFormat="1" x14ac:dyDescent="0.2">
      <c r="A1020" s="474" t="s">
        <v>489</v>
      </c>
      <c r="B1020" s="245" t="s">
        <v>747</v>
      </c>
      <c r="C1020" s="242">
        <f>0.0000610001955740412*100</f>
        <v>6.1000195574041202E-3</v>
      </c>
      <c r="D1020" s="477" t="s">
        <v>836</v>
      </c>
      <c r="E1020" s="477" t="s">
        <v>836</v>
      </c>
      <c r="F1020" s="244"/>
    </row>
    <row r="1021" spans="1:6" s="4" customFormat="1" x14ac:dyDescent="0.2">
      <c r="A1021" s="474" t="s">
        <v>490</v>
      </c>
      <c r="B1021" s="245" t="s">
        <v>747</v>
      </c>
      <c r="C1021" s="242">
        <f>0.04994114784473*100</f>
        <v>4.9941147844730001</v>
      </c>
      <c r="D1021" s="477" t="s">
        <v>836</v>
      </c>
      <c r="E1021" s="477" t="s">
        <v>836</v>
      </c>
      <c r="F1021" s="244"/>
    </row>
    <row r="1022" spans="1:6" s="4" customFormat="1" x14ac:dyDescent="0.2">
      <c r="A1022" s="474" t="s">
        <v>491</v>
      </c>
      <c r="B1022" s="245" t="s">
        <v>747</v>
      </c>
      <c r="C1022" s="242">
        <f>0.949997851959696*100</f>
        <v>94.999785195969594</v>
      </c>
      <c r="D1022" s="477" t="s">
        <v>836</v>
      </c>
      <c r="E1022" s="477" t="s">
        <v>836</v>
      </c>
      <c r="F1022" s="244"/>
    </row>
    <row r="1023" spans="1:6" s="4" customFormat="1" x14ac:dyDescent="0.2">
      <c r="A1023" s="482" t="s">
        <v>492</v>
      </c>
      <c r="B1023" s="245" t="s">
        <v>773</v>
      </c>
      <c r="C1023" s="242">
        <f>(C1024+C1028)</f>
        <v>51852.991899999994</v>
      </c>
      <c r="D1023" s="242">
        <v>60660.229099999997</v>
      </c>
      <c r="E1023" s="381">
        <v>61092.12</v>
      </c>
      <c r="F1023" s="244"/>
    </row>
    <row r="1024" spans="1:6" s="4" customFormat="1" x14ac:dyDescent="0.2">
      <c r="A1024" s="196" t="s">
        <v>484</v>
      </c>
      <c r="B1024" s="245" t="s">
        <v>773</v>
      </c>
      <c r="C1024" s="242">
        <v>49645.320999999996</v>
      </c>
      <c r="D1024" s="242">
        <v>56552.968999999997</v>
      </c>
      <c r="E1024" s="242">
        <v>58500.625400000004</v>
      </c>
      <c r="F1024" s="244"/>
    </row>
    <row r="1025" spans="1:6" s="4" customFormat="1" x14ac:dyDescent="0.2">
      <c r="A1025" s="474" t="s">
        <v>493</v>
      </c>
      <c r="B1025" s="245" t="s">
        <v>747</v>
      </c>
      <c r="C1025" s="242">
        <f>0.939580771368162*100</f>
        <v>93.9580771368162</v>
      </c>
      <c r="D1025" s="477" t="s">
        <v>836</v>
      </c>
      <c r="E1025" s="477" t="s">
        <v>836</v>
      </c>
      <c r="F1025" s="244"/>
    </row>
    <row r="1026" spans="1:6" s="4" customFormat="1" x14ac:dyDescent="0.2">
      <c r="A1026" s="474" t="s">
        <v>494</v>
      </c>
      <c r="B1026" s="245" t="s">
        <v>747</v>
      </c>
      <c r="C1026" s="242">
        <f>0.0368637962880731*100</f>
        <v>3.6863796288073098</v>
      </c>
      <c r="D1026" s="477" t="s">
        <v>836</v>
      </c>
      <c r="E1026" s="477" t="s">
        <v>836</v>
      </c>
      <c r="F1026" s="244"/>
    </row>
    <row r="1027" spans="1:6" s="4" customFormat="1" x14ac:dyDescent="0.2">
      <c r="A1027" s="474" t="s">
        <v>495</v>
      </c>
      <c r="B1027" s="245" t="s">
        <v>747</v>
      </c>
      <c r="C1027" s="242">
        <f>0.0235554323437651*100</f>
        <v>2.3555432343765101</v>
      </c>
      <c r="D1027" s="477" t="s">
        <v>836</v>
      </c>
      <c r="E1027" s="477" t="s">
        <v>836</v>
      </c>
      <c r="F1027" s="244"/>
    </row>
    <row r="1028" spans="1:6" s="4" customFormat="1" ht="15" x14ac:dyDescent="0.2">
      <c r="A1028" s="196" t="s">
        <v>488</v>
      </c>
      <c r="B1028" s="245" t="s">
        <v>773</v>
      </c>
      <c r="C1028" s="450">
        <v>2207.6709000000001</v>
      </c>
      <c r="D1028" s="242">
        <v>4107.2601000000004</v>
      </c>
      <c r="E1028" s="242">
        <v>2591.498</v>
      </c>
      <c r="F1028" s="244"/>
    </row>
    <row r="1029" spans="1:6" s="4" customFormat="1" x14ac:dyDescent="0.2">
      <c r="A1029" s="474" t="s">
        <v>496</v>
      </c>
      <c r="B1029" s="245" t="s">
        <v>747</v>
      </c>
      <c r="C1029" s="242">
        <f>0.00173214223188791*100</f>
        <v>0.17321422318879101</v>
      </c>
      <c r="D1029" s="477" t="s">
        <v>836</v>
      </c>
      <c r="E1029" s="477" t="s">
        <v>836</v>
      </c>
      <c r="F1029" s="244"/>
    </row>
    <row r="1030" spans="1:6" s="4" customFormat="1" x14ac:dyDescent="0.2">
      <c r="A1030" s="474" t="s">
        <v>497</v>
      </c>
      <c r="B1030" s="245" t="s">
        <v>747</v>
      </c>
      <c r="C1030" s="249">
        <f>0.107030898491256*100</f>
        <v>10.703089849125599</v>
      </c>
      <c r="D1030" s="477" t="s">
        <v>836</v>
      </c>
      <c r="E1030" s="477" t="s">
        <v>836</v>
      </c>
      <c r="F1030" s="244"/>
    </row>
    <row r="1031" spans="1:6" s="4" customFormat="1" x14ac:dyDescent="0.2">
      <c r="A1031" s="476" t="s">
        <v>498</v>
      </c>
      <c r="B1031" s="278" t="s">
        <v>747</v>
      </c>
      <c r="C1031" s="475">
        <f>0.891236959276856*100</f>
        <v>89.123695927685603</v>
      </c>
      <c r="D1031" s="483" t="s">
        <v>836</v>
      </c>
      <c r="E1031" s="483" t="s">
        <v>836</v>
      </c>
      <c r="F1031" s="244"/>
    </row>
    <row r="1032" spans="1:6" s="4" customFormat="1" ht="20.25" customHeight="1" x14ac:dyDescent="0.2">
      <c r="A1032" s="635" t="s">
        <v>499</v>
      </c>
      <c r="B1032" s="635"/>
      <c r="C1032" s="635"/>
      <c r="D1032" s="635"/>
      <c r="E1032" s="635"/>
      <c r="F1032" s="635"/>
    </row>
    <row r="1033" spans="1:6" s="4" customFormat="1" ht="25.9" customHeight="1" x14ac:dyDescent="0.2">
      <c r="A1033" s="444" t="s">
        <v>500</v>
      </c>
      <c r="B1033" s="444"/>
      <c r="C1033" s="444"/>
      <c r="D1033" s="444"/>
      <c r="E1033" s="444"/>
      <c r="F1033" s="444"/>
    </row>
    <row r="1034" spans="1:6" s="4" customFormat="1" ht="28.9" customHeight="1" x14ac:dyDescent="0.2">
      <c r="A1034" s="635" t="s">
        <v>501</v>
      </c>
      <c r="B1034" s="635"/>
      <c r="C1034" s="635"/>
      <c r="D1034" s="635"/>
      <c r="E1034" s="635"/>
      <c r="F1034" s="635"/>
    </row>
    <row r="1035" spans="1:6" s="4" customFormat="1" ht="28.9" customHeight="1" x14ac:dyDescent="0.2">
      <c r="A1035" s="444"/>
      <c r="B1035" s="444"/>
      <c r="C1035" s="444"/>
      <c r="D1035" s="444"/>
      <c r="E1035" s="444"/>
      <c r="F1035" s="444"/>
    </row>
    <row r="1036" spans="1:6" s="4" customFormat="1" x14ac:dyDescent="0.2">
      <c r="A1036" s="140"/>
      <c r="B1036" s="135"/>
      <c r="C1036" s="135"/>
      <c r="D1036" s="123"/>
      <c r="E1036" s="123"/>
      <c r="F1036" s="10" t="s">
        <v>849</v>
      </c>
    </row>
    <row r="1037" spans="1:6" s="4" customFormat="1" ht="15" x14ac:dyDescent="0.2">
      <c r="A1037" s="525" t="s">
        <v>502</v>
      </c>
      <c r="B1037" s="513" t="s">
        <v>744</v>
      </c>
      <c r="C1037" s="526">
        <v>2022</v>
      </c>
      <c r="D1037" s="526">
        <v>2021</v>
      </c>
      <c r="E1037" s="526">
        <v>2020</v>
      </c>
      <c r="F1037" s="526" t="s">
        <v>878</v>
      </c>
    </row>
    <row r="1038" spans="1:6" s="4" customFormat="1" x14ac:dyDescent="0.2">
      <c r="A1038" s="238" t="s">
        <v>503</v>
      </c>
      <c r="B1038" s="191" t="s">
        <v>773</v>
      </c>
      <c r="C1038" s="192">
        <f>+C1039+C1042</f>
        <v>1415320.35</v>
      </c>
      <c r="D1038" s="192">
        <f>+D1039+D1042</f>
        <v>1391504.3199999998</v>
      </c>
      <c r="E1038" s="239">
        <f>+E1039+E1042</f>
        <v>1198032</v>
      </c>
      <c r="F1038" s="252"/>
    </row>
    <row r="1039" spans="1:6" s="4" customFormat="1" x14ac:dyDescent="0.2">
      <c r="A1039" s="293" t="s">
        <v>483</v>
      </c>
      <c r="B1039" s="245" t="s">
        <v>773</v>
      </c>
      <c r="C1039" s="294">
        <v>1377729.27</v>
      </c>
      <c r="D1039" s="294">
        <v>1378750.64</v>
      </c>
      <c r="E1039" s="294">
        <v>1172206</v>
      </c>
      <c r="F1039" s="244"/>
    </row>
    <row r="1040" spans="1:6" s="4" customFormat="1" x14ac:dyDescent="0.2">
      <c r="A1040" s="196" t="s">
        <v>484</v>
      </c>
      <c r="B1040" s="245" t="s">
        <v>747</v>
      </c>
      <c r="C1040" s="484">
        <f>(0.923703116215278*100)</f>
        <v>92.370311621527804</v>
      </c>
      <c r="D1040" s="404">
        <v>82.018000731444815</v>
      </c>
      <c r="E1040" s="272">
        <v>90.5</v>
      </c>
      <c r="F1040" s="244"/>
    </row>
    <row r="1041" spans="1:6" s="4" customFormat="1" x14ac:dyDescent="0.2">
      <c r="A1041" s="196" t="s">
        <v>504</v>
      </c>
      <c r="B1041" s="245" t="s">
        <v>747</v>
      </c>
      <c r="C1041" s="486">
        <f>0.0762968837847221*100</f>
        <v>7.6296883784722098</v>
      </c>
      <c r="D1041" s="404">
        <v>17.981999268555189</v>
      </c>
      <c r="E1041" s="272">
        <v>9.5</v>
      </c>
      <c r="F1041" s="244"/>
    </row>
    <row r="1042" spans="1:6" s="4" customFormat="1" x14ac:dyDescent="0.2">
      <c r="A1042" s="293" t="s">
        <v>492</v>
      </c>
      <c r="B1042" s="245" t="s">
        <v>773</v>
      </c>
      <c r="C1042" s="242">
        <v>37591.08</v>
      </c>
      <c r="D1042" s="242">
        <v>12753.68</v>
      </c>
      <c r="E1042" s="242">
        <v>25826</v>
      </c>
      <c r="F1042" s="244"/>
    </row>
    <row r="1043" spans="1:6" s="4" customFormat="1" x14ac:dyDescent="0.2">
      <c r="A1043" s="196" t="s">
        <v>484</v>
      </c>
      <c r="B1043" s="245" t="s">
        <v>747</v>
      </c>
      <c r="C1043" s="410">
        <f>0.863380089106245*100</f>
        <v>86.338008910624495</v>
      </c>
      <c r="D1043" s="410">
        <v>40.429977857371362</v>
      </c>
      <c r="E1043" s="272">
        <v>1.4</v>
      </c>
      <c r="F1043" s="244"/>
    </row>
    <row r="1044" spans="1:6" s="4" customFormat="1" x14ac:dyDescent="0.2">
      <c r="A1044" s="267" t="s">
        <v>504</v>
      </c>
      <c r="B1044" s="278" t="s">
        <v>747</v>
      </c>
      <c r="C1044" s="485">
        <f>0.136619910893755*100</f>
        <v>13.661991089375499</v>
      </c>
      <c r="D1044" s="485">
        <v>59.57002214262863</v>
      </c>
      <c r="E1044" s="548">
        <v>98.6</v>
      </c>
      <c r="F1044" s="244"/>
    </row>
    <row r="1045" spans="1:6" s="4" customFormat="1" ht="28.5" customHeight="1" x14ac:dyDescent="0.2">
      <c r="A1045" s="634" t="s">
        <v>319</v>
      </c>
      <c r="B1045" s="634"/>
      <c r="C1045" s="634"/>
      <c r="D1045" s="634"/>
      <c r="E1045" s="634"/>
      <c r="F1045" s="634"/>
    </row>
    <row r="1046" spans="1:6" s="4" customFormat="1" x14ac:dyDescent="0.2">
      <c r="A1046" s="134"/>
      <c r="B1046" s="135"/>
      <c r="C1046" s="135"/>
      <c r="D1046" s="145"/>
      <c r="E1046" s="145"/>
      <c r="F1046" s="10" t="s">
        <v>849</v>
      </c>
    </row>
    <row r="1047" spans="1:6" s="4" customFormat="1" x14ac:dyDescent="0.2">
      <c r="A1047" s="525" t="s">
        <v>505</v>
      </c>
      <c r="B1047" s="513" t="s">
        <v>744</v>
      </c>
      <c r="C1047" s="526">
        <v>2022</v>
      </c>
      <c r="D1047" s="526">
        <v>2021</v>
      </c>
      <c r="E1047" s="526">
        <v>2020</v>
      </c>
      <c r="F1047" s="526" t="s">
        <v>836</v>
      </c>
    </row>
    <row r="1048" spans="1:6" s="4" customFormat="1" x14ac:dyDescent="0.2">
      <c r="A1048" s="531" t="s">
        <v>506</v>
      </c>
      <c r="B1048" s="538" t="s">
        <v>794</v>
      </c>
      <c r="C1048" s="487">
        <v>694</v>
      </c>
      <c r="D1048" s="549">
        <v>682</v>
      </c>
      <c r="E1048" s="550">
        <v>661</v>
      </c>
      <c r="F1048" s="75"/>
    </row>
    <row r="1049" spans="1:6" s="4" customFormat="1" x14ac:dyDescent="0.2">
      <c r="A1049" s="125"/>
      <c r="B1049" s="2"/>
      <c r="C1049" s="143"/>
      <c r="D1049" s="143"/>
      <c r="E1049" s="144"/>
      <c r="F1049" s="1"/>
    </row>
    <row r="1050" spans="1:6" s="4" customFormat="1" x14ac:dyDescent="0.2">
      <c r="A1050" s="1"/>
      <c r="B1050" s="1"/>
      <c r="C1050" s="3"/>
      <c r="D1050" s="3"/>
      <c r="E1050" s="3"/>
      <c r="F1050" s="1"/>
    </row>
    <row r="1051" spans="1:6" s="4" customFormat="1" x14ac:dyDescent="0.2">
      <c r="A1051" s="9" t="s">
        <v>507</v>
      </c>
      <c r="B1051" s="5"/>
      <c r="C1051" s="5"/>
      <c r="D1051" s="6"/>
      <c r="E1051" s="6"/>
      <c r="F1051" s="10" t="s">
        <v>849</v>
      </c>
    </row>
    <row r="1052" spans="1:6" s="4" customFormat="1" x14ac:dyDescent="0.2">
      <c r="A1052" s="525" t="s">
        <v>508</v>
      </c>
      <c r="B1052" s="513" t="s">
        <v>744</v>
      </c>
      <c r="C1052" s="526">
        <v>2022</v>
      </c>
      <c r="D1052" s="526">
        <v>2021</v>
      </c>
      <c r="E1052" s="526">
        <v>2020</v>
      </c>
      <c r="F1052" s="526" t="s">
        <v>879</v>
      </c>
    </row>
    <row r="1053" spans="1:6" s="4" customFormat="1" x14ac:dyDescent="0.2">
      <c r="A1053" s="531" t="s">
        <v>509</v>
      </c>
      <c r="B1053" s="538" t="s">
        <v>747</v>
      </c>
      <c r="C1053" s="551">
        <v>14</v>
      </c>
      <c r="D1053" s="551">
        <v>18</v>
      </c>
      <c r="E1053" s="552">
        <v>25</v>
      </c>
      <c r="F1053" s="75"/>
    </row>
    <row r="1054" spans="1:6" s="4" customFormat="1" x14ac:dyDescent="0.2">
      <c r="A1054" s="1"/>
      <c r="B1054" s="1"/>
      <c r="C1054" s="3"/>
      <c r="D1054" s="3"/>
      <c r="E1054" s="3"/>
      <c r="F1054" s="1"/>
    </row>
    <row r="1055" spans="1:6" s="4" customFormat="1" x14ac:dyDescent="0.2">
      <c r="A1055" s="1"/>
      <c r="B1055" s="1"/>
      <c r="C1055" s="3"/>
      <c r="D1055" s="3"/>
      <c r="E1055" s="3"/>
      <c r="F1055" s="1"/>
    </row>
    <row r="1056" spans="1:6" s="4" customFormat="1" x14ac:dyDescent="0.2">
      <c r="A1056" s="1"/>
      <c r="B1056" s="1"/>
      <c r="C1056" s="3"/>
      <c r="D1056" s="3"/>
      <c r="E1056" s="3"/>
      <c r="F1056" s="1"/>
    </row>
    <row r="1057" spans="1:6" s="4" customFormat="1" x14ac:dyDescent="0.2">
      <c r="A1057" s="299" t="s">
        <v>510</v>
      </c>
      <c r="B1057" s="5"/>
      <c r="C1057" s="6"/>
      <c r="D1057" s="6"/>
      <c r="E1057" s="6"/>
      <c r="F1057" s="8"/>
    </row>
    <row r="1058" spans="1:6" s="4" customFormat="1" ht="15" x14ac:dyDescent="0.2">
      <c r="A1058" s="9" t="s">
        <v>511</v>
      </c>
      <c r="B1058" s="5"/>
      <c r="C1058" s="5"/>
      <c r="D1058" s="6"/>
      <c r="E1058" s="6"/>
      <c r="F1058" s="10" t="s">
        <v>849</v>
      </c>
    </row>
    <row r="1059" spans="1:6" x14ac:dyDescent="0.2">
      <c r="A1059" s="553" t="s">
        <v>512</v>
      </c>
      <c r="B1059" s="513" t="s">
        <v>744</v>
      </c>
      <c r="C1059" s="526">
        <v>2022</v>
      </c>
      <c r="D1059" s="526">
        <v>2021</v>
      </c>
      <c r="E1059" s="526">
        <v>2020</v>
      </c>
      <c r="F1059" s="554" t="s">
        <v>880</v>
      </c>
    </row>
    <row r="1060" spans="1:6" x14ac:dyDescent="0.2">
      <c r="A1060" s="300" t="s">
        <v>232</v>
      </c>
      <c r="B1060" s="301"/>
      <c r="C1060" s="201">
        <f>C1061+C1064+C1067</f>
        <v>64599</v>
      </c>
      <c r="D1060" s="201">
        <f>D1061+D1064+D1067</f>
        <v>62301</v>
      </c>
      <c r="E1060" s="201">
        <f>E1061+E1064+E1067</f>
        <v>59363</v>
      </c>
    </row>
    <row r="1061" spans="1:6" x14ac:dyDescent="0.2">
      <c r="A1061" s="302" t="s">
        <v>513</v>
      </c>
      <c r="B1061" s="303" t="s">
        <v>755</v>
      </c>
      <c r="C1061" s="192">
        <f>C1062+C1063</f>
        <v>64531</v>
      </c>
      <c r="D1061" s="192">
        <f>D1062+D1063</f>
        <v>62256</v>
      </c>
      <c r="E1061" s="192">
        <f>E1062+E1063</f>
        <v>59283</v>
      </c>
    </row>
    <row r="1062" spans="1:6" x14ac:dyDescent="0.2">
      <c r="A1062" s="296" t="s">
        <v>514</v>
      </c>
      <c r="B1062" s="245" t="s">
        <v>755</v>
      </c>
      <c r="C1062" s="198">
        <v>12608</v>
      </c>
      <c r="D1062" s="198">
        <v>11700</v>
      </c>
      <c r="E1062" s="198">
        <v>10828</v>
      </c>
    </row>
    <row r="1063" spans="1:6" x14ac:dyDescent="0.2">
      <c r="A1063" s="296" t="s">
        <v>515</v>
      </c>
      <c r="B1063" s="245" t="s">
        <v>755</v>
      </c>
      <c r="C1063" s="198">
        <v>51923</v>
      </c>
      <c r="D1063" s="198">
        <v>50556</v>
      </c>
      <c r="E1063" s="198">
        <v>48455</v>
      </c>
    </row>
    <row r="1064" spans="1:6" x14ac:dyDescent="0.2">
      <c r="A1064" s="300" t="s">
        <v>516</v>
      </c>
      <c r="B1064" s="301" t="s">
        <v>755</v>
      </c>
      <c r="C1064" s="201">
        <f>C1065+C1066</f>
        <v>65</v>
      </c>
      <c r="D1064" s="201">
        <f>D1065+D1066</f>
        <v>44</v>
      </c>
      <c r="E1064" s="201">
        <f>E1065+E1066</f>
        <v>78</v>
      </c>
    </row>
    <row r="1065" spans="1:6" x14ac:dyDescent="0.2">
      <c r="A1065" s="296" t="s">
        <v>514</v>
      </c>
      <c r="B1065" s="245" t="s">
        <v>755</v>
      </c>
      <c r="C1065" s="198">
        <v>7</v>
      </c>
      <c r="D1065" s="198">
        <v>1</v>
      </c>
      <c r="E1065" s="198">
        <v>4</v>
      </c>
    </row>
    <row r="1066" spans="1:6" x14ac:dyDescent="0.2">
      <c r="A1066" s="296" t="s">
        <v>515</v>
      </c>
      <c r="B1066" s="245" t="s">
        <v>755</v>
      </c>
      <c r="C1066" s="198">
        <v>58</v>
      </c>
      <c r="D1066" s="198">
        <v>43</v>
      </c>
      <c r="E1066" s="198">
        <v>74</v>
      </c>
    </row>
    <row r="1067" spans="1:6" x14ac:dyDescent="0.2">
      <c r="A1067" s="300" t="s">
        <v>164</v>
      </c>
      <c r="B1067" s="301" t="s">
        <v>755</v>
      </c>
      <c r="C1067" s="201">
        <v>3</v>
      </c>
      <c r="D1067" s="201">
        <f>D1068+D1069</f>
        <v>1</v>
      </c>
      <c r="E1067" s="201">
        <f>E1068+E1069</f>
        <v>2</v>
      </c>
    </row>
    <row r="1068" spans="1:6" x14ac:dyDescent="0.2">
      <c r="A1068" s="296" t="s">
        <v>514</v>
      </c>
      <c r="B1068" s="245" t="s">
        <v>755</v>
      </c>
      <c r="C1068" s="198">
        <v>0</v>
      </c>
      <c r="D1068" s="198">
        <v>0</v>
      </c>
      <c r="E1068" s="198">
        <v>0</v>
      </c>
    </row>
    <row r="1069" spans="1:6" x14ac:dyDescent="0.2">
      <c r="A1069" s="297" t="s">
        <v>515</v>
      </c>
      <c r="B1069" s="278" t="s">
        <v>755</v>
      </c>
      <c r="C1069" s="298">
        <v>3</v>
      </c>
      <c r="D1069" s="298">
        <v>1</v>
      </c>
      <c r="E1069" s="298">
        <v>2</v>
      </c>
    </row>
    <row r="1070" spans="1:6" s="4" customFormat="1" x14ac:dyDescent="0.2">
      <c r="A1070" s="304"/>
      <c r="B1070" s="305"/>
      <c r="C1070" s="306"/>
      <c r="D1070" s="306"/>
      <c r="E1070" s="306"/>
      <c r="F1070" s="1"/>
    </row>
    <row r="1071" spans="1:6" s="4" customFormat="1" x14ac:dyDescent="0.2">
      <c r="A1071" s="146"/>
      <c r="B1071" s="82"/>
      <c r="C1071" s="147"/>
      <c r="D1071" s="147"/>
      <c r="E1071" s="147"/>
      <c r="F1071" s="1"/>
    </row>
    <row r="1072" spans="1:6" s="4" customFormat="1" x14ac:dyDescent="0.2">
      <c r="A1072" s="146"/>
      <c r="B1072" s="82"/>
      <c r="C1072" s="82"/>
      <c r="D1072" s="147"/>
      <c r="E1072" s="147"/>
      <c r="F1072" s="10" t="s">
        <v>849</v>
      </c>
    </row>
    <row r="1073" spans="1:6" ht="25.5" x14ac:dyDescent="0.2">
      <c r="A1073" s="553" t="s">
        <v>517</v>
      </c>
      <c r="B1073" s="513" t="s">
        <v>744</v>
      </c>
      <c r="C1073" s="526">
        <v>2022</v>
      </c>
      <c r="D1073" s="526">
        <v>2021</v>
      </c>
      <c r="E1073" s="526">
        <v>2020</v>
      </c>
      <c r="F1073" s="554" t="s">
        <v>880</v>
      </c>
    </row>
    <row r="1074" spans="1:6" x14ac:dyDescent="0.2">
      <c r="A1074" s="300" t="s">
        <v>232</v>
      </c>
      <c r="B1074" s="301"/>
      <c r="C1074" s="201">
        <f>C1075+C1080+C1085</f>
        <v>64599</v>
      </c>
      <c r="D1074" s="201">
        <f>D1075+D1080+D1085</f>
        <v>62301</v>
      </c>
      <c r="E1074" s="201">
        <f>E1075+E1080+E1085</f>
        <v>59363</v>
      </c>
    </row>
    <row r="1075" spans="1:6" x14ac:dyDescent="0.2">
      <c r="A1075" s="302" t="s">
        <v>513</v>
      </c>
      <c r="B1075" s="303" t="s">
        <v>755</v>
      </c>
      <c r="C1075" s="192">
        <f>C1078+C1079+C1077+C1076</f>
        <v>64531</v>
      </c>
      <c r="D1075" s="192">
        <f>D1078+D1079+D1077+D1076</f>
        <v>62256</v>
      </c>
      <c r="E1075" s="192">
        <f>E1078+E1079+E1077+E1076</f>
        <v>59283</v>
      </c>
    </row>
    <row r="1076" spans="1:6" x14ac:dyDescent="0.2">
      <c r="A1076" s="296" t="s">
        <v>518</v>
      </c>
      <c r="B1076" s="245" t="s">
        <v>755</v>
      </c>
      <c r="C1076" s="198">
        <v>26748</v>
      </c>
      <c r="D1076" s="198">
        <v>26354</v>
      </c>
      <c r="E1076" s="198">
        <v>25919</v>
      </c>
    </row>
    <row r="1077" spans="1:6" x14ac:dyDescent="0.2">
      <c r="A1077" s="296" t="s">
        <v>519</v>
      </c>
      <c r="B1077" s="245" t="s">
        <v>755</v>
      </c>
      <c r="C1077" s="198">
        <v>19499</v>
      </c>
      <c r="D1077" s="198">
        <v>18421</v>
      </c>
      <c r="E1077" s="198">
        <v>17831</v>
      </c>
    </row>
    <row r="1078" spans="1:6" x14ac:dyDescent="0.2">
      <c r="A1078" s="296" t="s">
        <v>520</v>
      </c>
      <c r="B1078" s="245" t="s">
        <v>755</v>
      </c>
      <c r="C1078" s="198">
        <v>18010</v>
      </c>
      <c r="D1078" s="198">
        <v>17246</v>
      </c>
      <c r="E1078" s="198">
        <v>15369</v>
      </c>
    </row>
    <row r="1079" spans="1:6" x14ac:dyDescent="0.2">
      <c r="A1079" s="296" t="s">
        <v>250</v>
      </c>
      <c r="B1079" s="245" t="s">
        <v>755</v>
      </c>
      <c r="C1079" s="198">
        <v>274</v>
      </c>
      <c r="D1079" s="198">
        <v>235</v>
      </c>
      <c r="E1079" s="198">
        <v>164</v>
      </c>
    </row>
    <row r="1080" spans="1:6" x14ac:dyDescent="0.2">
      <c r="A1080" s="300" t="s">
        <v>516</v>
      </c>
      <c r="B1080" s="301" t="s">
        <v>755</v>
      </c>
      <c r="C1080" s="192">
        <f>C1083+C1084+C1082+C1081</f>
        <v>65</v>
      </c>
      <c r="D1080" s="192">
        <f>D1083+D1084+D1082+D1081</f>
        <v>44</v>
      </c>
      <c r="E1080" s="192">
        <f>E1083+E1084+E1082+E1081</f>
        <v>78</v>
      </c>
    </row>
    <row r="1081" spans="1:6" ht="16.5" customHeight="1" x14ac:dyDescent="0.2">
      <c r="A1081" s="296" t="s">
        <v>518</v>
      </c>
      <c r="B1081" s="245" t="s">
        <v>755</v>
      </c>
      <c r="C1081" s="198">
        <v>2</v>
      </c>
      <c r="D1081" s="198">
        <v>3</v>
      </c>
      <c r="E1081" s="198">
        <v>8</v>
      </c>
    </row>
    <row r="1082" spans="1:6" x14ac:dyDescent="0.2">
      <c r="A1082" s="296" t="s">
        <v>519</v>
      </c>
      <c r="B1082" s="245" t="s">
        <v>755</v>
      </c>
      <c r="C1082" s="198">
        <v>15</v>
      </c>
      <c r="D1082" s="198">
        <v>8</v>
      </c>
      <c r="E1082" s="198">
        <v>7</v>
      </c>
    </row>
    <row r="1083" spans="1:6" x14ac:dyDescent="0.2">
      <c r="A1083" s="296" t="s">
        <v>520</v>
      </c>
      <c r="B1083" s="245" t="s">
        <v>755</v>
      </c>
      <c r="C1083" s="198">
        <v>48</v>
      </c>
      <c r="D1083" s="198">
        <v>33</v>
      </c>
      <c r="E1083" s="198">
        <v>63</v>
      </c>
    </row>
    <row r="1084" spans="1:6" x14ac:dyDescent="0.2">
      <c r="A1084" s="296" t="s">
        <v>250</v>
      </c>
      <c r="B1084" s="245" t="s">
        <v>755</v>
      </c>
      <c r="C1084" s="198">
        <v>0</v>
      </c>
      <c r="D1084" s="198">
        <v>0</v>
      </c>
      <c r="E1084" s="198">
        <v>0</v>
      </c>
    </row>
    <row r="1085" spans="1:6" x14ac:dyDescent="0.2">
      <c r="A1085" s="300" t="s">
        <v>164</v>
      </c>
      <c r="B1085" s="301" t="s">
        <v>755</v>
      </c>
      <c r="C1085" s="192">
        <v>3</v>
      </c>
      <c r="D1085" s="192">
        <f>D1088+D1089+D1087+D1086</f>
        <v>1</v>
      </c>
      <c r="E1085" s="192">
        <f>E1088+E1089+E1087+E1086</f>
        <v>2</v>
      </c>
    </row>
    <row r="1086" spans="1:6" x14ac:dyDescent="0.2">
      <c r="A1086" s="296" t="s">
        <v>518</v>
      </c>
      <c r="B1086" s="245" t="s">
        <v>755</v>
      </c>
      <c r="C1086" s="198">
        <v>0</v>
      </c>
      <c r="D1086" s="198">
        <v>0</v>
      </c>
      <c r="E1086" s="198">
        <v>0</v>
      </c>
    </row>
    <row r="1087" spans="1:6" x14ac:dyDescent="0.2">
      <c r="A1087" s="296" t="s">
        <v>519</v>
      </c>
      <c r="B1087" s="245" t="s">
        <v>755</v>
      </c>
      <c r="C1087" s="198">
        <v>1</v>
      </c>
      <c r="D1087" s="198">
        <v>0</v>
      </c>
      <c r="E1087" s="198">
        <v>0</v>
      </c>
    </row>
    <row r="1088" spans="1:6" x14ac:dyDescent="0.2">
      <c r="A1088" s="296" t="s">
        <v>520</v>
      </c>
      <c r="B1088" s="245" t="s">
        <v>755</v>
      </c>
      <c r="C1088" s="198">
        <v>0</v>
      </c>
      <c r="D1088" s="198">
        <v>0</v>
      </c>
      <c r="E1088" s="198">
        <v>0</v>
      </c>
    </row>
    <row r="1089" spans="1:6" x14ac:dyDescent="0.2">
      <c r="A1089" s="297" t="s">
        <v>250</v>
      </c>
      <c r="B1089" s="278" t="s">
        <v>755</v>
      </c>
      <c r="C1089" s="298">
        <v>2</v>
      </c>
      <c r="D1089" s="298">
        <v>1</v>
      </c>
      <c r="E1089" s="298">
        <v>2</v>
      </c>
    </row>
    <row r="1090" spans="1:6" s="4" customFormat="1" x14ac:dyDescent="0.2">
      <c r="A1090" s="146"/>
      <c r="B1090" s="82"/>
      <c r="C1090" s="147"/>
      <c r="D1090" s="147"/>
      <c r="E1090" s="147"/>
      <c r="F1090" s="1"/>
    </row>
    <row r="1091" spans="1:6" s="4" customFormat="1" x14ac:dyDescent="0.2">
      <c r="A1091" s="146"/>
      <c r="B1091" s="82"/>
      <c r="C1091" s="147"/>
      <c r="D1091" s="147"/>
      <c r="E1091" s="147"/>
      <c r="F1091" s="1"/>
    </row>
    <row r="1092" spans="1:6" s="4" customFormat="1" x14ac:dyDescent="0.2">
      <c r="A1092" s="146"/>
      <c r="B1092" s="82"/>
      <c r="C1092" s="82"/>
      <c r="D1092" s="147"/>
      <c r="E1092" s="147"/>
      <c r="F1092" s="10" t="s">
        <v>849</v>
      </c>
    </row>
    <row r="1093" spans="1:6" x14ac:dyDescent="0.2">
      <c r="A1093" s="553" t="s">
        <v>521</v>
      </c>
      <c r="B1093" s="513" t="s">
        <v>744</v>
      </c>
      <c r="C1093" s="526">
        <v>2022</v>
      </c>
      <c r="D1093" s="526">
        <v>2021</v>
      </c>
      <c r="E1093" s="526">
        <v>2020</v>
      </c>
      <c r="F1093" s="554" t="s">
        <v>880</v>
      </c>
    </row>
    <row r="1094" spans="1:6" x14ac:dyDescent="0.2">
      <c r="A1094" s="300" t="s">
        <v>232</v>
      </c>
      <c r="B1094" s="301"/>
      <c r="C1094" s="201">
        <f>C1095+C1098+C1101</f>
        <v>64599</v>
      </c>
      <c r="D1094" s="201">
        <f>D1095+D1098+D1101</f>
        <v>62301</v>
      </c>
      <c r="E1094" s="201">
        <f>E1095+E1098+E1101</f>
        <v>59363</v>
      </c>
      <c r="F1094" s="244"/>
    </row>
    <row r="1095" spans="1:6" x14ac:dyDescent="0.2">
      <c r="A1095" s="302" t="s">
        <v>522</v>
      </c>
      <c r="B1095" s="303" t="s">
        <v>755</v>
      </c>
      <c r="C1095" s="192">
        <f>C1096+C1097</f>
        <v>64059</v>
      </c>
      <c r="D1095" s="192">
        <f>D1096+D1097</f>
        <v>61743</v>
      </c>
      <c r="E1095" s="192">
        <f>E1096+E1097</f>
        <v>58703</v>
      </c>
      <c r="F1095" s="244"/>
    </row>
    <row r="1096" spans="1:6" x14ac:dyDescent="0.2">
      <c r="A1096" s="296" t="s">
        <v>514</v>
      </c>
      <c r="B1096" s="245" t="s">
        <v>755</v>
      </c>
      <c r="C1096" s="198">
        <v>12221</v>
      </c>
      <c r="D1096" s="198">
        <v>11296</v>
      </c>
      <c r="E1096" s="198">
        <v>10346</v>
      </c>
      <c r="F1096" s="244"/>
    </row>
    <row r="1097" spans="1:6" x14ac:dyDescent="0.2">
      <c r="A1097" s="296" t="s">
        <v>515</v>
      </c>
      <c r="B1097" s="245" t="s">
        <v>755</v>
      </c>
      <c r="C1097" s="198">
        <v>51838</v>
      </c>
      <c r="D1097" s="198">
        <v>50447</v>
      </c>
      <c r="E1097" s="198">
        <v>48357</v>
      </c>
      <c r="F1097" s="244"/>
    </row>
    <row r="1098" spans="1:6" x14ac:dyDescent="0.2">
      <c r="A1098" s="300" t="s">
        <v>523</v>
      </c>
      <c r="B1098" s="301" t="s">
        <v>755</v>
      </c>
      <c r="C1098" s="201">
        <f>C1099+C1100</f>
        <v>537</v>
      </c>
      <c r="D1098" s="201">
        <f>D1099+D1100</f>
        <v>557</v>
      </c>
      <c r="E1098" s="201">
        <f>E1099+E1100</f>
        <v>658</v>
      </c>
      <c r="F1098" s="244"/>
    </row>
    <row r="1099" spans="1:6" x14ac:dyDescent="0.2">
      <c r="A1099" s="296" t="s">
        <v>514</v>
      </c>
      <c r="B1099" s="245" t="s">
        <v>755</v>
      </c>
      <c r="C1099" s="198">
        <v>394</v>
      </c>
      <c r="D1099" s="198">
        <v>405</v>
      </c>
      <c r="E1099" s="198">
        <v>486</v>
      </c>
      <c r="F1099" s="244"/>
    </row>
    <row r="1100" spans="1:6" x14ac:dyDescent="0.2">
      <c r="A1100" s="296" t="s">
        <v>515</v>
      </c>
      <c r="B1100" s="245" t="s">
        <v>755</v>
      </c>
      <c r="C1100" s="198">
        <v>143</v>
      </c>
      <c r="D1100" s="198">
        <v>152</v>
      </c>
      <c r="E1100" s="198">
        <v>172</v>
      </c>
      <c r="F1100" s="244"/>
    </row>
    <row r="1101" spans="1:6" x14ac:dyDescent="0.2">
      <c r="A1101" s="300" t="s">
        <v>164</v>
      </c>
      <c r="B1101" s="301" t="s">
        <v>755</v>
      </c>
      <c r="C1101" s="201">
        <v>3</v>
      </c>
      <c r="D1101" s="201">
        <f>D1102+D1103</f>
        <v>1</v>
      </c>
      <c r="E1101" s="201">
        <f>E1102+E1103</f>
        <v>2</v>
      </c>
      <c r="F1101" s="244"/>
    </row>
    <row r="1102" spans="1:6" x14ac:dyDescent="0.2">
      <c r="A1102" s="296" t="s">
        <v>514</v>
      </c>
      <c r="B1102" s="245" t="s">
        <v>755</v>
      </c>
      <c r="C1102" s="198">
        <v>0</v>
      </c>
      <c r="D1102" s="198">
        <v>0</v>
      </c>
      <c r="E1102" s="198">
        <v>0</v>
      </c>
      <c r="F1102" s="244"/>
    </row>
    <row r="1103" spans="1:6" x14ac:dyDescent="0.2">
      <c r="A1103" s="297" t="s">
        <v>515</v>
      </c>
      <c r="B1103" s="278" t="s">
        <v>755</v>
      </c>
      <c r="C1103" s="298">
        <v>3</v>
      </c>
      <c r="D1103" s="298">
        <v>1</v>
      </c>
      <c r="E1103" s="298">
        <v>2</v>
      </c>
      <c r="F1103" s="244"/>
    </row>
    <row r="1104" spans="1:6" s="4" customFormat="1" ht="28.5" customHeight="1" x14ac:dyDescent="0.2">
      <c r="A1104" s="643" t="s">
        <v>524</v>
      </c>
      <c r="B1104" s="643"/>
      <c r="C1104" s="643"/>
      <c r="D1104" s="643"/>
      <c r="E1104" s="643"/>
      <c r="F1104" s="571"/>
    </row>
    <row r="1105" spans="1:6" s="4" customFormat="1" ht="15" customHeight="1" x14ac:dyDescent="0.2">
      <c r="A1105" s="371"/>
      <c r="B1105" s="371"/>
      <c r="C1105" s="371"/>
      <c r="D1105" s="371"/>
      <c r="E1105" s="371"/>
      <c r="F1105" s="371"/>
    </row>
    <row r="1106" spans="1:6" s="4" customFormat="1" ht="15" customHeight="1" x14ac:dyDescent="0.2">
      <c r="A1106" s="371"/>
      <c r="B1106" s="371"/>
      <c r="C1106" s="371"/>
      <c r="D1106" s="371"/>
      <c r="E1106" s="371"/>
      <c r="F1106" s="371"/>
    </row>
    <row r="1107" spans="1:6" ht="15" x14ac:dyDescent="0.2">
      <c r="A1107" s="553" t="s">
        <v>525</v>
      </c>
      <c r="B1107" s="513" t="s">
        <v>744</v>
      </c>
      <c r="C1107" s="526">
        <v>2022</v>
      </c>
      <c r="D1107" s="526">
        <v>2021</v>
      </c>
      <c r="E1107" s="526">
        <v>2020</v>
      </c>
      <c r="F1107" s="554" t="s">
        <v>880</v>
      </c>
    </row>
    <row r="1108" spans="1:6" ht="15" x14ac:dyDescent="0.2">
      <c r="A1108" s="297" t="s">
        <v>916</v>
      </c>
      <c r="B1108" s="278" t="s">
        <v>755</v>
      </c>
      <c r="C1108" s="298">
        <v>289</v>
      </c>
      <c r="D1108" s="298">
        <v>292</v>
      </c>
      <c r="E1108" s="298">
        <v>212</v>
      </c>
      <c r="F1108" s="244"/>
    </row>
    <row r="1109" spans="1:6" s="4" customFormat="1" x14ac:dyDescent="0.2">
      <c r="A1109" s="642" t="s">
        <v>526</v>
      </c>
      <c r="B1109" s="642"/>
      <c r="C1109" s="642"/>
      <c r="D1109" s="642"/>
      <c r="E1109" s="642"/>
      <c r="F1109" s="642"/>
    </row>
    <row r="1110" spans="1:6" s="4" customFormat="1" ht="33" customHeight="1" x14ac:dyDescent="0.2">
      <c r="A1110" s="642" t="s">
        <v>527</v>
      </c>
      <c r="B1110" s="642"/>
      <c r="C1110" s="642"/>
      <c r="D1110" s="642"/>
      <c r="E1110" s="642"/>
      <c r="F1110" s="642"/>
    </row>
    <row r="1111" spans="1:6" s="4" customFormat="1" x14ac:dyDescent="0.2">
      <c r="A1111" s="148"/>
      <c r="B1111" s="135"/>
      <c r="C1111" s="149"/>
      <c r="D1111" s="149"/>
      <c r="E1111" s="149"/>
      <c r="F1111" s="10"/>
    </row>
    <row r="1112" spans="1:6" s="4" customFormat="1" ht="15" x14ac:dyDescent="0.2">
      <c r="A1112" s="9" t="s">
        <v>528</v>
      </c>
      <c r="B1112" s="5"/>
      <c r="C1112" s="5"/>
      <c r="D1112" s="6"/>
      <c r="E1112" s="6"/>
      <c r="F1112" s="10" t="s">
        <v>849</v>
      </c>
    </row>
    <row r="1113" spans="1:6" s="4" customFormat="1" ht="25.5" x14ac:dyDescent="0.2">
      <c r="A1113" s="529" t="s">
        <v>529</v>
      </c>
      <c r="B1113" s="513" t="s">
        <v>744</v>
      </c>
      <c r="C1113" s="530">
        <v>2022</v>
      </c>
      <c r="D1113" s="530">
        <v>2021</v>
      </c>
      <c r="E1113" s="530">
        <v>2020</v>
      </c>
      <c r="F1113" s="530" t="s">
        <v>881</v>
      </c>
    </row>
    <row r="1114" spans="1:6" s="4" customFormat="1" x14ac:dyDescent="0.2">
      <c r="A1114" s="238" t="s">
        <v>530</v>
      </c>
      <c r="B1114" s="191" t="s">
        <v>755</v>
      </c>
      <c r="C1114" s="192">
        <f>+C1115+C1119+C1123+C1127</f>
        <v>9317</v>
      </c>
      <c r="D1114" s="192">
        <f>+D1115+D1119+D1123+D1127</f>
        <v>8680</v>
      </c>
      <c r="E1114" s="239">
        <f>+E1115+E1119+E1123+E1127</f>
        <v>6100</v>
      </c>
      <c r="F1114" s="74"/>
    </row>
    <row r="1115" spans="1:6" s="4" customFormat="1" x14ac:dyDescent="0.2">
      <c r="A1115" s="629" t="s">
        <v>531</v>
      </c>
      <c r="B1115" s="245" t="s">
        <v>755</v>
      </c>
      <c r="C1115" s="198">
        <f>C1117+C1118</f>
        <v>3296</v>
      </c>
      <c r="D1115" s="198">
        <f>D1117+D1118</f>
        <v>3121</v>
      </c>
      <c r="E1115" s="307">
        <f>E1117+E1118</f>
        <v>1911</v>
      </c>
      <c r="F1115" s="1"/>
    </row>
    <row r="1116" spans="1:6" s="4" customFormat="1" x14ac:dyDescent="0.2">
      <c r="A1116" s="629"/>
      <c r="B1116" s="245" t="s">
        <v>747</v>
      </c>
      <c r="C1116" s="308">
        <f>+C1115/C1114*100</f>
        <v>35.376194053880006</v>
      </c>
      <c r="D1116" s="308">
        <f>+D1115/D1114*100</f>
        <v>35.956221198156676</v>
      </c>
      <c r="E1116" s="277">
        <f>+E1115/E1114*100</f>
        <v>31.327868852459019</v>
      </c>
      <c r="F1116" s="1"/>
    </row>
    <row r="1117" spans="1:6" s="4" customFormat="1" x14ac:dyDescent="0.2">
      <c r="A1117" s="296" t="s">
        <v>514</v>
      </c>
      <c r="B1117" s="245" t="s">
        <v>755</v>
      </c>
      <c r="C1117" s="198">
        <v>718</v>
      </c>
      <c r="D1117" s="198">
        <v>620</v>
      </c>
      <c r="E1117" s="198">
        <v>343</v>
      </c>
      <c r="F1117" s="1"/>
    </row>
    <row r="1118" spans="1:6" s="4" customFormat="1" x14ac:dyDescent="0.2">
      <c r="A1118" s="296" t="s">
        <v>515</v>
      </c>
      <c r="B1118" s="245" t="s">
        <v>755</v>
      </c>
      <c r="C1118" s="198">
        <v>2578</v>
      </c>
      <c r="D1118" s="198">
        <v>2501</v>
      </c>
      <c r="E1118" s="198">
        <v>1568</v>
      </c>
      <c r="F1118" s="1"/>
    </row>
    <row r="1119" spans="1:6" s="4" customFormat="1" x14ac:dyDescent="0.2">
      <c r="A1119" s="629" t="s">
        <v>532</v>
      </c>
      <c r="B1119" s="245" t="s">
        <v>755</v>
      </c>
      <c r="C1119" s="198">
        <f>C1121+C1122</f>
        <v>2469</v>
      </c>
      <c r="D1119" s="198">
        <f>D1121+D1122</f>
        <v>1969</v>
      </c>
      <c r="E1119" s="198">
        <f>E1121+E1122</f>
        <v>2055</v>
      </c>
      <c r="F1119" s="1"/>
    </row>
    <row r="1120" spans="1:6" s="4" customFormat="1" x14ac:dyDescent="0.2">
      <c r="A1120" s="629"/>
      <c r="B1120" s="245" t="s">
        <v>747</v>
      </c>
      <c r="C1120" s="308">
        <f>+C1119/C1114*100</f>
        <v>26.499946334657075</v>
      </c>
      <c r="D1120" s="308">
        <f>+D1119/D1114*100</f>
        <v>22.684331797235021</v>
      </c>
      <c r="E1120" s="308">
        <f>+E1119/E1114*100</f>
        <v>33.688524590163929</v>
      </c>
      <c r="F1120" s="1"/>
    </row>
    <row r="1121" spans="1:6" s="4" customFormat="1" x14ac:dyDescent="0.2">
      <c r="A1121" s="296" t="s">
        <v>514</v>
      </c>
      <c r="B1121" s="245" t="s">
        <v>755</v>
      </c>
      <c r="C1121" s="198">
        <v>470</v>
      </c>
      <c r="D1121" s="198">
        <v>374</v>
      </c>
      <c r="E1121" s="198">
        <v>393</v>
      </c>
      <c r="F1121" s="150"/>
    </row>
    <row r="1122" spans="1:6" s="4" customFormat="1" x14ac:dyDescent="0.2">
      <c r="A1122" s="296" t="s">
        <v>515</v>
      </c>
      <c r="B1122" s="245" t="s">
        <v>755</v>
      </c>
      <c r="C1122" s="198">
        <v>1999</v>
      </c>
      <c r="D1122" s="198">
        <v>1595</v>
      </c>
      <c r="E1122" s="198">
        <v>1662</v>
      </c>
      <c r="F1122" s="1"/>
    </row>
    <row r="1123" spans="1:6" s="4" customFormat="1" x14ac:dyDescent="0.2">
      <c r="A1123" s="629" t="s">
        <v>533</v>
      </c>
      <c r="B1123" s="245" t="s">
        <v>755</v>
      </c>
      <c r="C1123" s="198">
        <f>C1125+C1126</f>
        <v>3520</v>
      </c>
      <c r="D1123" s="198">
        <f>D1125+D1126</f>
        <v>3572</v>
      </c>
      <c r="E1123" s="198">
        <f>E1125+E1126</f>
        <v>2068</v>
      </c>
      <c r="F1123" s="1"/>
    </row>
    <row r="1124" spans="1:6" s="4" customFormat="1" x14ac:dyDescent="0.2">
      <c r="A1124" s="629"/>
      <c r="B1124" s="245" t="s">
        <v>747</v>
      </c>
      <c r="C1124" s="308">
        <f>+C1123/C1114*100</f>
        <v>37.780401416765052</v>
      </c>
      <c r="D1124" s="308">
        <f>+D1123/D1114*100</f>
        <v>41.15207373271889</v>
      </c>
      <c r="E1124" s="308">
        <f>+E1123/E1114*100</f>
        <v>33.9016393442623</v>
      </c>
      <c r="F1124" s="1"/>
    </row>
    <row r="1125" spans="1:6" s="4" customFormat="1" x14ac:dyDescent="0.2">
      <c r="A1125" s="296" t="s">
        <v>514</v>
      </c>
      <c r="B1125" s="245" t="s">
        <v>755</v>
      </c>
      <c r="C1125" s="198">
        <v>978</v>
      </c>
      <c r="D1125" s="198">
        <v>809</v>
      </c>
      <c r="E1125" s="198">
        <v>523</v>
      </c>
      <c r="F1125" s="150"/>
    </row>
    <row r="1126" spans="1:6" s="4" customFormat="1" x14ac:dyDescent="0.2">
      <c r="A1126" s="296" t="s">
        <v>515</v>
      </c>
      <c r="B1126" s="245" t="s">
        <v>755</v>
      </c>
      <c r="C1126" s="198">
        <v>2542</v>
      </c>
      <c r="D1126" s="198">
        <v>2763</v>
      </c>
      <c r="E1126" s="198">
        <v>1545</v>
      </c>
      <c r="F1126" s="1"/>
    </row>
    <row r="1127" spans="1:6" s="4" customFormat="1" x14ac:dyDescent="0.2">
      <c r="A1127" s="629" t="s">
        <v>534</v>
      </c>
      <c r="B1127" s="245" t="s">
        <v>755</v>
      </c>
      <c r="C1127" s="198">
        <f>C1129+C1130</f>
        <v>32</v>
      </c>
      <c r="D1127" s="198">
        <f>D1129+D1130</f>
        <v>18</v>
      </c>
      <c r="E1127" s="198">
        <f>E1129+E1130</f>
        <v>66</v>
      </c>
      <c r="F1127" s="1"/>
    </row>
    <row r="1128" spans="1:6" s="4" customFormat="1" x14ac:dyDescent="0.2">
      <c r="A1128" s="629"/>
      <c r="B1128" s="245" t="s">
        <v>747</v>
      </c>
      <c r="C1128" s="308">
        <f>+C1127/C1114*100</f>
        <v>0.34345819469786415</v>
      </c>
      <c r="D1128" s="308">
        <f>+D1127/D1114*100</f>
        <v>0.20737327188940094</v>
      </c>
      <c r="E1128" s="308">
        <f>+E1127/E1114*100</f>
        <v>1.0819672131147542</v>
      </c>
      <c r="F1128" s="1"/>
    </row>
    <row r="1129" spans="1:6" s="4" customFormat="1" x14ac:dyDescent="0.2">
      <c r="A1129" s="296" t="s">
        <v>514</v>
      </c>
      <c r="B1129" s="245" t="s">
        <v>755</v>
      </c>
      <c r="C1129" s="198">
        <v>0</v>
      </c>
      <c r="D1129" s="198">
        <v>4</v>
      </c>
      <c r="E1129" s="198">
        <v>4</v>
      </c>
      <c r="F1129" s="150"/>
    </row>
    <row r="1130" spans="1:6" s="4" customFormat="1" x14ac:dyDescent="0.2">
      <c r="A1130" s="297" t="s">
        <v>515</v>
      </c>
      <c r="B1130" s="278" t="s">
        <v>755</v>
      </c>
      <c r="C1130" s="298">
        <v>32</v>
      </c>
      <c r="D1130" s="298">
        <v>14</v>
      </c>
      <c r="E1130" s="298">
        <v>62</v>
      </c>
      <c r="F1130" s="1"/>
    </row>
    <row r="1131" spans="1:6" s="4" customFormat="1" x14ac:dyDescent="0.2">
      <c r="B1131" s="151"/>
      <c r="C1131" s="152"/>
      <c r="D1131" s="152"/>
      <c r="E1131" s="152"/>
      <c r="F1131" s="93"/>
    </row>
    <row r="1132" spans="1:6" s="4" customFormat="1" x14ac:dyDescent="0.2">
      <c r="B1132" s="151"/>
      <c r="C1132" s="152"/>
      <c r="D1132" s="152"/>
      <c r="E1132" s="152"/>
      <c r="F1132" s="93"/>
    </row>
    <row r="1133" spans="1:6" s="4" customFormat="1" x14ac:dyDescent="0.2">
      <c r="A1133" s="153"/>
      <c r="B1133" s="135"/>
      <c r="C1133" s="135"/>
      <c r="D1133" s="123"/>
      <c r="E1133" s="123"/>
      <c r="F1133" s="10" t="s">
        <v>849</v>
      </c>
    </row>
    <row r="1134" spans="1:6" s="4" customFormat="1" x14ac:dyDescent="0.2">
      <c r="A1134" s="525" t="s">
        <v>535</v>
      </c>
      <c r="B1134" s="513" t="s">
        <v>744</v>
      </c>
      <c r="C1134" s="526">
        <v>2022</v>
      </c>
      <c r="D1134" s="526">
        <v>2021</v>
      </c>
      <c r="E1134" s="526">
        <v>2020</v>
      </c>
      <c r="F1134" s="526" t="s">
        <v>881</v>
      </c>
    </row>
    <row r="1135" spans="1:6" s="4" customFormat="1" x14ac:dyDescent="0.2">
      <c r="A1135" s="238" t="s">
        <v>536</v>
      </c>
      <c r="B1135" s="191" t="s">
        <v>755</v>
      </c>
      <c r="C1135" s="192">
        <f>+C1136+C1140+C1148+C1152+C1156+C1144</f>
        <v>5910</v>
      </c>
      <c r="D1135" s="192">
        <f>+D1136+D1140+D1148+D1152+D1156+D1144</f>
        <v>5889</v>
      </c>
      <c r="E1135" s="239">
        <f>+E1136+E1140+E1148+E1152+E1156+E1144</f>
        <v>3168</v>
      </c>
      <c r="F1135" s="74"/>
    </row>
    <row r="1136" spans="1:6" s="4" customFormat="1" x14ac:dyDescent="0.2">
      <c r="A1136" s="629" t="s">
        <v>537</v>
      </c>
      <c r="B1136" s="245" t="s">
        <v>755</v>
      </c>
      <c r="C1136" s="198">
        <f>+C1138+C1139</f>
        <v>623</v>
      </c>
      <c r="D1136" s="198">
        <f>+D1138+D1139</f>
        <v>579</v>
      </c>
      <c r="E1136" s="198">
        <f>+E1138+E1139</f>
        <v>234</v>
      </c>
      <c r="F1136" s="1"/>
    </row>
    <row r="1137" spans="1:6" s="4" customFormat="1" x14ac:dyDescent="0.2">
      <c r="A1137" s="629"/>
      <c r="B1137" s="245" t="s">
        <v>747</v>
      </c>
      <c r="C1137" s="308">
        <f>+C1136/C1135*100</f>
        <v>10.541455160744501</v>
      </c>
      <c r="D1137" s="308">
        <f>+D1136/D1135*100</f>
        <v>9.8318899643402951</v>
      </c>
      <c r="E1137" s="277">
        <f>+E1136/E1135*100</f>
        <v>7.3863636363636367</v>
      </c>
      <c r="F1137" s="1"/>
    </row>
    <row r="1138" spans="1:6" s="4" customFormat="1" x14ac:dyDescent="0.2">
      <c r="A1138" s="296" t="s">
        <v>514</v>
      </c>
      <c r="B1138" s="245" t="s">
        <v>755</v>
      </c>
      <c r="C1138" s="198">
        <v>112</v>
      </c>
      <c r="D1138" s="198">
        <v>83</v>
      </c>
      <c r="E1138" s="198">
        <v>27</v>
      </c>
      <c r="F1138" s="1"/>
    </row>
    <row r="1139" spans="1:6" s="4" customFormat="1" x14ac:dyDescent="0.2">
      <c r="A1139" s="296" t="s">
        <v>515</v>
      </c>
      <c r="B1139" s="245" t="s">
        <v>755</v>
      </c>
      <c r="C1139" s="198">
        <v>511</v>
      </c>
      <c r="D1139" s="198">
        <v>496</v>
      </c>
      <c r="E1139" s="198">
        <v>207</v>
      </c>
      <c r="F1139" s="1"/>
    </row>
    <row r="1140" spans="1:6" s="4" customFormat="1" x14ac:dyDescent="0.2">
      <c r="A1140" s="629" t="s">
        <v>538</v>
      </c>
      <c r="B1140" s="245" t="s">
        <v>755</v>
      </c>
      <c r="C1140" s="198">
        <f>+C1142+C1143</f>
        <v>3971</v>
      </c>
      <c r="D1140" s="198">
        <f>+D1142+D1143</f>
        <v>3864</v>
      </c>
      <c r="E1140" s="198">
        <f>+E1142+E1143</f>
        <v>2218</v>
      </c>
      <c r="F1140" s="1"/>
    </row>
    <row r="1141" spans="1:6" s="4" customFormat="1" x14ac:dyDescent="0.2">
      <c r="A1141" s="629"/>
      <c r="B1141" s="245" t="s">
        <v>747</v>
      </c>
      <c r="C1141" s="308">
        <f>+C1140/C1135*100</f>
        <v>67.191201353637894</v>
      </c>
      <c r="D1141" s="308">
        <f>+D1140/D1135*100</f>
        <v>65.613856342333165</v>
      </c>
      <c r="E1141" s="308">
        <f>+E1140/E1135*100</f>
        <v>70.01262626262627</v>
      </c>
      <c r="F1141" s="1"/>
    </row>
    <row r="1142" spans="1:6" s="4" customFormat="1" x14ac:dyDescent="0.2">
      <c r="A1142" s="296" t="s">
        <v>514</v>
      </c>
      <c r="B1142" s="245" t="s">
        <v>755</v>
      </c>
      <c r="C1142" s="198">
        <v>985</v>
      </c>
      <c r="D1142" s="198">
        <v>884</v>
      </c>
      <c r="E1142" s="198">
        <v>496</v>
      </c>
      <c r="F1142" s="150"/>
    </row>
    <row r="1143" spans="1:6" s="4" customFormat="1" x14ac:dyDescent="0.2">
      <c r="A1143" s="296" t="s">
        <v>515</v>
      </c>
      <c r="B1143" s="245" t="s">
        <v>755</v>
      </c>
      <c r="C1143" s="198">
        <v>2986</v>
      </c>
      <c r="D1143" s="198">
        <v>2980</v>
      </c>
      <c r="E1143" s="198">
        <v>1722</v>
      </c>
      <c r="F1143" s="1"/>
    </row>
    <row r="1144" spans="1:6" s="4" customFormat="1" x14ac:dyDescent="0.2">
      <c r="A1144" s="629" t="s">
        <v>539</v>
      </c>
      <c r="B1144" s="245" t="s">
        <v>755</v>
      </c>
      <c r="C1144" s="198">
        <f>+C1146+C1147</f>
        <v>840</v>
      </c>
      <c r="D1144" s="198">
        <f>+D1146+D1147</f>
        <v>939</v>
      </c>
      <c r="E1144" s="198">
        <f>+E1146+E1147</f>
        <v>393</v>
      </c>
      <c r="F1144" s="1"/>
    </row>
    <row r="1145" spans="1:6" s="4" customFormat="1" x14ac:dyDescent="0.2">
      <c r="A1145" s="629"/>
      <c r="B1145" s="245" t="s">
        <v>747</v>
      </c>
      <c r="C1145" s="308">
        <f>+C1144/C1135*100</f>
        <v>14.213197969543149</v>
      </c>
      <c r="D1145" s="308">
        <f>+D1144/D1135*100</f>
        <v>15.944982170147734</v>
      </c>
      <c r="E1145" s="308">
        <f>+E1144/E1135*100</f>
        <v>12.405303030303031</v>
      </c>
      <c r="F1145" s="1"/>
    </row>
    <row r="1146" spans="1:6" s="4" customFormat="1" x14ac:dyDescent="0.2">
      <c r="A1146" s="296" t="s">
        <v>514</v>
      </c>
      <c r="B1146" s="245" t="s">
        <v>755</v>
      </c>
      <c r="C1146" s="198">
        <v>245</v>
      </c>
      <c r="D1146" s="198">
        <v>203</v>
      </c>
      <c r="E1146" s="198">
        <v>131</v>
      </c>
      <c r="F1146" s="150"/>
    </row>
    <row r="1147" spans="1:6" s="4" customFormat="1" x14ac:dyDescent="0.2">
      <c r="A1147" s="296" t="s">
        <v>515</v>
      </c>
      <c r="B1147" s="245" t="s">
        <v>755</v>
      </c>
      <c r="C1147" s="198">
        <v>595</v>
      </c>
      <c r="D1147" s="198">
        <v>736</v>
      </c>
      <c r="E1147" s="198">
        <v>262</v>
      </c>
      <c r="F1147" s="1"/>
    </row>
    <row r="1148" spans="1:6" s="4" customFormat="1" x14ac:dyDescent="0.2">
      <c r="A1148" s="629" t="s">
        <v>540</v>
      </c>
      <c r="B1148" s="245" t="s">
        <v>755</v>
      </c>
      <c r="C1148" s="198">
        <f>+C1150+C1151</f>
        <v>328</v>
      </c>
      <c r="D1148" s="198">
        <f>+D1150+D1151</f>
        <v>343</v>
      </c>
      <c r="E1148" s="198">
        <f>+E1150+E1151</f>
        <v>189</v>
      </c>
      <c r="F1148" s="1"/>
    </row>
    <row r="1149" spans="1:6" s="4" customFormat="1" x14ac:dyDescent="0.2">
      <c r="A1149" s="629"/>
      <c r="B1149" s="245" t="s">
        <v>747</v>
      </c>
      <c r="C1149" s="308">
        <f>+C1148/C1135*100</f>
        <v>5.5499153976311337</v>
      </c>
      <c r="D1149" s="308">
        <f>+D1148/D1135*100</f>
        <v>5.8244184071998637</v>
      </c>
      <c r="E1149" s="308">
        <f>+E1148/E1135*100</f>
        <v>5.9659090909090908</v>
      </c>
      <c r="F1149" s="1"/>
    </row>
    <row r="1150" spans="1:6" s="4" customFormat="1" x14ac:dyDescent="0.2">
      <c r="A1150" s="296" t="s">
        <v>514</v>
      </c>
      <c r="B1150" s="245" t="s">
        <v>755</v>
      </c>
      <c r="C1150" s="198">
        <v>68</v>
      </c>
      <c r="D1150" s="198">
        <v>69</v>
      </c>
      <c r="E1150" s="198">
        <v>33</v>
      </c>
      <c r="F1150" s="150"/>
    </row>
    <row r="1151" spans="1:6" s="4" customFormat="1" x14ac:dyDescent="0.2">
      <c r="A1151" s="296" t="s">
        <v>515</v>
      </c>
      <c r="B1151" s="245" t="s">
        <v>755</v>
      </c>
      <c r="C1151" s="198">
        <v>260</v>
      </c>
      <c r="D1151" s="198">
        <v>274</v>
      </c>
      <c r="E1151" s="198">
        <v>156</v>
      </c>
      <c r="F1151" s="1"/>
    </row>
    <row r="1152" spans="1:6" s="4" customFormat="1" x14ac:dyDescent="0.2">
      <c r="A1152" s="629" t="s">
        <v>541</v>
      </c>
      <c r="B1152" s="245" t="s">
        <v>755</v>
      </c>
      <c r="C1152" s="198">
        <f>+C1154+C1155</f>
        <v>122</v>
      </c>
      <c r="D1152" s="198">
        <f>+D1154+D1155</f>
        <v>141</v>
      </c>
      <c r="E1152" s="198">
        <f>+E1154+E1155</f>
        <v>115</v>
      </c>
      <c r="F1152" s="1"/>
    </row>
    <row r="1153" spans="1:6" s="4" customFormat="1" x14ac:dyDescent="0.2">
      <c r="A1153" s="629"/>
      <c r="B1153" s="245" t="s">
        <v>747</v>
      </c>
      <c r="C1153" s="308">
        <f>+C1152/C1135*100</f>
        <v>2.0642978003384096</v>
      </c>
      <c r="D1153" s="308">
        <f>+D1152/D1135*100</f>
        <v>2.39429444727458</v>
      </c>
      <c r="E1153" s="308">
        <f>+E1152/E1135*100</f>
        <v>3.6300505050505047</v>
      </c>
      <c r="F1153" s="1"/>
    </row>
    <row r="1154" spans="1:6" s="4" customFormat="1" x14ac:dyDescent="0.2">
      <c r="A1154" s="296" t="s">
        <v>514</v>
      </c>
      <c r="B1154" s="245" t="s">
        <v>755</v>
      </c>
      <c r="C1154" s="198">
        <v>14</v>
      </c>
      <c r="D1154" s="198">
        <v>14</v>
      </c>
      <c r="E1154" s="198">
        <v>4</v>
      </c>
      <c r="F1154" s="150"/>
    </row>
    <row r="1155" spans="1:6" s="4" customFormat="1" x14ac:dyDescent="0.2">
      <c r="A1155" s="296" t="s">
        <v>515</v>
      </c>
      <c r="B1155" s="245" t="s">
        <v>755</v>
      </c>
      <c r="C1155" s="198">
        <v>108</v>
      </c>
      <c r="D1155" s="198">
        <v>127</v>
      </c>
      <c r="E1155" s="198">
        <v>111</v>
      </c>
      <c r="F1155" s="1"/>
    </row>
    <row r="1156" spans="1:6" s="4" customFormat="1" x14ac:dyDescent="0.2">
      <c r="A1156" s="629" t="s">
        <v>542</v>
      </c>
      <c r="B1156" s="245" t="s">
        <v>755</v>
      </c>
      <c r="C1156" s="198">
        <f>+C1158+C1159</f>
        <v>26</v>
      </c>
      <c r="D1156" s="198">
        <f>+D1158+D1159</f>
        <v>23</v>
      </c>
      <c r="E1156" s="198">
        <f>+E1158+E1159</f>
        <v>19</v>
      </c>
      <c r="F1156" s="1"/>
    </row>
    <row r="1157" spans="1:6" s="4" customFormat="1" x14ac:dyDescent="0.2">
      <c r="A1157" s="629"/>
      <c r="B1157" s="245" t="s">
        <v>747</v>
      </c>
      <c r="C1157" s="308">
        <f>+C1156/C1135*100</f>
        <v>0.43993231810490691</v>
      </c>
      <c r="D1157" s="308">
        <f>+D1156/D1135*100</f>
        <v>0.39055866870436406</v>
      </c>
      <c r="E1157" s="308">
        <f>+E1156/E1135*100</f>
        <v>0.5997474747474747</v>
      </c>
      <c r="F1157" s="1"/>
    </row>
    <row r="1158" spans="1:6" s="4" customFormat="1" x14ac:dyDescent="0.2">
      <c r="A1158" s="296" t="s">
        <v>514</v>
      </c>
      <c r="B1158" s="245" t="s">
        <v>755</v>
      </c>
      <c r="C1158" s="198">
        <v>1</v>
      </c>
      <c r="D1158" s="198">
        <v>0</v>
      </c>
      <c r="E1158" s="198">
        <v>0</v>
      </c>
      <c r="F1158" s="150"/>
    </row>
    <row r="1159" spans="1:6" s="4" customFormat="1" x14ac:dyDescent="0.2">
      <c r="A1159" s="297" t="s">
        <v>515</v>
      </c>
      <c r="B1159" s="278" t="s">
        <v>755</v>
      </c>
      <c r="C1159" s="298">
        <v>25</v>
      </c>
      <c r="D1159" s="298">
        <v>23</v>
      </c>
      <c r="E1159" s="298">
        <v>19</v>
      </c>
      <c r="F1159" s="1"/>
    </row>
    <row r="1160" spans="1:6" s="4" customFormat="1" x14ac:dyDescent="0.2">
      <c r="A1160" s="154"/>
      <c r="B1160" s="155"/>
      <c r="C1160" s="3"/>
      <c r="D1160" s="3"/>
      <c r="E1160" s="3"/>
      <c r="F1160" s="1"/>
    </row>
    <row r="1161" spans="1:6" s="4" customFormat="1" x14ac:dyDescent="0.2">
      <c r="A1161" s="154"/>
      <c r="B1161" s="155"/>
      <c r="C1161" s="3"/>
      <c r="D1161" s="3"/>
      <c r="E1161" s="3"/>
      <c r="F1161" s="1"/>
    </row>
    <row r="1162" spans="1:6" s="4" customFormat="1" x14ac:dyDescent="0.2">
      <c r="A1162" s="153"/>
      <c r="B1162" s="135"/>
      <c r="C1162" s="135"/>
      <c r="D1162" s="156"/>
      <c r="E1162" s="156"/>
      <c r="F1162" s="10" t="s">
        <v>849</v>
      </c>
    </row>
    <row r="1163" spans="1:6" s="4" customFormat="1" x14ac:dyDescent="0.2">
      <c r="A1163" s="525" t="s">
        <v>543</v>
      </c>
      <c r="B1163" s="513" t="s">
        <v>744</v>
      </c>
      <c r="C1163" s="526">
        <v>2022</v>
      </c>
      <c r="D1163" s="526">
        <v>2021</v>
      </c>
      <c r="E1163" s="526">
        <v>2020</v>
      </c>
      <c r="F1163" s="526" t="s">
        <v>881</v>
      </c>
    </row>
    <row r="1164" spans="1:6" s="4" customFormat="1" x14ac:dyDescent="0.2">
      <c r="A1164" s="238" t="s">
        <v>544</v>
      </c>
      <c r="B1164" s="191" t="s">
        <v>755</v>
      </c>
      <c r="C1164" s="192">
        <f>+C1165+C1169+C1177+C1181+C1185+C1173</f>
        <v>3612</v>
      </c>
      <c r="D1164" s="192">
        <f>+D1165+D1169+D1177+D1181+D1185+D1173</f>
        <v>4244</v>
      </c>
      <c r="E1164" s="239">
        <f>+E1165+E1169+E1177+E1181+E1185+E1173</f>
        <v>4535</v>
      </c>
      <c r="F1164" s="74"/>
    </row>
    <row r="1165" spans="1:6" s="4" customFormat="1" x14ac:dyDescent="0.2">
      <c r="A1165" s="629" t="s">
        <v>537</v>
      </c>
      <c r="B1165" s="245" t="s">
        <v>755</v>
      </c>
      <c r="C1165" s="198">
        <f>+C1167+C1168</f>
        <v>21</v>
      </c>
      <c r="D1165" s="198">
        <f>+D1167+D1168</f>
        <v>9</v>
      </c>
      <c r="E1165" s="307">
        <f>+E1167+E1168</f>
        <v>7</v>
      </c>
      <c r="F1165" s="1"/>
    </row>
    <row r="1166" spans="1:6" s="4" customFormat="1" x14ac:dyDescent="0.2">
      <c r="A1166" s="629"/>
      <c r="B1166" s="245" t="s">
        <v>747</v>
      </c>
      <c r="C1166" s="308">
        <f>+C1165/C1164*100</f>
        <v>0.58139534883720934</v>
      </c>
      <c r="D1166" s="308">
        <f>+D1165/D1164*100</f>
        <v>0.21206409048067859</v>
      </c>
      <c r="E1166" s="277">
        <f>+E1165/E1164*100</f>
        <v>0.15435501653803749</v>
      </c>
      <c r="F1166" s="1"/>
    </row>
    <row r="1167" spans="1:6" s="4" customFormat="1" x14ac:dyDescent="0.2">
      <c r="A1167" s="296" t="s">
        <v>514</v>
      </c>
      <c r="B1167" s="245" t="s">
        <v>755</v>
      </c>
      <c r="C1167" s="198">
        <v>2</v>
      </c>
      <c r="D1167" s="198">
        <v>4</v>
      </c>
      <c r="E1167" s="198">
        <v>2</v>
      </c>
      <c r="F1167" s="1"/>
    </row>
    <row r="1168" spans="1:6" s="4" customFormat="1" x14ac:dyDescent="0.2">
      <c r="A1168" s="296" t="s">
        <v>515</v>
      </c>
      <c r="B1168" s="245" t="s">
        <v>755</v>
      </c>
      <c r="C1168" s="198">
        <v>19</v>
      </c>
      <c r="D1168" s="198">
        <v>5</v>
      </c>
      <c r="E1168" s="198">
        <v>5</v>
      </c>
      <c r="F1168" s="1"/>
    </row>
    <row r="1169" spans="1:6" s="4" customFormat="1" x14ac:dyDescent="0.2">
      <c r="A1169" s="629" t="s">
        <v>538</v>
      </c>
      <c r="B1169" s="245" t="s">
        <v>755</v>
      </c>
      <c r="C1169" s="198">
        <f>+C1171+C1172</f>
        <v>421</v>
      </c>
      <c r="D1169" s="198">
        <f>+D1171+D1172</f>
        <v>285</v>
      </c>
      <c r="E1169" s="198">
        <f>+E1171+E1172</f>
        <v>141</v>
      </c>
      <c r="F1169" s="1"/>
    </row>
    <row r="1170" spans="1:6" s="4" customFormat="1" x14ac:dyDescent="0.2">
      <c r="A1170" s="629"/>
      <c r="B1170" s="245" t="s">
        <v>747</v>
      </c>
      <c r="C1170" s="308">
        <f>+C1169/C1164*100</f>
        <v>11.655592469545958</v>
      </c>
      <c r="D1170" s="308">
        <f>+D1169/D1164*100</f>
        <v>6.715362865221489</v>
      </c>
      <c r="E1170" s="308">
        <f>+E1169/E1164*100</f>
        <v>3.1091510474090409</v>
      </c>
      <c r="F1170" s="1"/>
    </row>
    <row r="1171" spans="1:6" s="4" customFormat="1" x14ac:dyDescent="0.2">
      <c r="A1171" s="296" t="s">
        <v>514</v>
      </c>
      <c r="B1171" s="245" t="s">
        <v>755</v>
      </c>
      <c r="C1171" s="198">
        <v>76</v>
      </c>
      <c r="D1171" s="198">
        <v>57</v>
      </c>
      <c r="E1171" s="198">
        <v>32</v>
      </c>
      <c r="F1171" s="150"/>
    </row>
    <row r="1172" spans="1:6" s="4" customFormat="1" x14ac:dyDescent="0.2">
      <c r="A1172" s="296" t="s">
        <v>515</v>
      </c>
      <c r="B1172" s="245" t="s">
        <v>755</v>
      </c>
      <c r="C1172" s="198">
        <v>345</v>
      </c>
      <c r="D1172" s="198">
        <v>228</v>
      </c>
      <c r="E1172" s="198">
        <v>109</v>
      </c>
      <c r="F1172" s="1"/>
    </row>
    <row r="1173" spans="1:6" s="4" customFormat="1" x14ac:dyDescent="0.2">
      <c r="A1173" s="629" t="s">
        <v>539</v>
      </c>
      <c r="B1173" s="245" t="s">
        <v>755</v>
      </c>
      <c r="C1173" s="198">
        <f>+C1175+C1176</f>
        <v>285</v>
      </c>
      <c r="D1173" s="198">
        <f>+D1175+D1176</f>
        <v>226</v>
      </c>
      <c r="E1173" s="198">
        <f>+E1175+E1176</f>
        <v>113</v>
      </c>
      <c r="F1173" s="1"/>
    </row>
    <row r="1174" spans="1:6" s="4" customFormat="1" x14ac:dyDescent="0.2">
      <c r="A1174" s="629"/>
      <c r="B1174" s="245" t="s">
        <v>747</v>
      </c>
      <c r="C1174" s="308">
        <f>+C1173/C1164*100</f>
        <v>7.8903654485049834</v>
      </c>
      <c r="D1174" s="308">
        <f>+D1173/D1164*100</f>
        <v>5.3251649387370401</v>
      </c>
      <c r="E1174" s="308">
        <f>+E1173/E1164*100</f>
        <v>2.4917309812568909</v>
      </c>
      <c r="F1174" s="1"/>
    </row>
    <row r="1175" spans="1:6" s="4" customFormat="1" x14ac:dyDescent="0.2">
      <c r="A1175" s="296" t="s">
        <v>514</v>
      </c>
      <c r="B1175" s="245" t="s">
        <v>755</v>
      </c>
      <c r="C1175" s="198">
        <v>58</v>
      </c>
      <c r="D1175" s="198">
        <v>41</v>
      </c>
      <c r="E1175" s="198">
        <v>17</v>
      </c>
      <c r="F1175" s="150"/>
    </row>
    <row r="1176" spans="1:6" s="4" customFormat="1" x14ac:dyDescent="0.2">
      <c r="A1176" s="296" t="s">
        <v>515</v>
      </c>
      <c r="B1176" s="245" t="s">
        <v>755</v>
      </c>
      <c r="C1176" s="198">
        <v>227</v>
      </c>
      <c r="D1176" s="198">
        <v>185</v>
      </c>
      <c r="E1176" s="198">
        <v>96</v>
      </c>
      <c r="F1176" s="1"/>
    </row>
    <row r="1177" spans="1:6" s="4" customFormat="1" x14ac:dyDescent="0.2">
      <c r="A1177" s="629" t="s">
        <v>540</v>
      </c>
      <c r="B1177" s="245" t="s">
        <v>755</v>
      </c>
      <c r="C1177" s="198">
        <f>+C1179+C1180</f>
        <v>159</v>
      </c>
      <c r="D1177" s="198">
        <f>+D1179+D1180</f>
        <v>130</v>
      </c>
      <c r="E1177" s="198">
        <f>+E1179+E1180</f>
        <v>120</v>
      </c>
      <c r="F1177" s="1"/>
    </row>
    <row r="1178" spans="1:6" s="4" customFormat="1" x14ac:dyDescent="0.2">
      <c r="A1178" s="629"/>
      <c r="B1178" s="245" t="s">
        <v>747</v>
      </c>
      <c r="C1178" s="308">
        <f>+C1177/C1164*100</f>
        <v>4.4019933554817277</v>
      </c>
      <c r="D1178" s="308">
        <f>+D1177/D1164*100</f>
        <v>3.0631479736098024</v>
      </c>
      <c r="E1178" s="308">
        <f>+E1177/E1164*100</f>
        <v>2.6460859977949283</v>
      </c>
      <c r="F1178" s="1"/>
    </row>
    <row r="1179" spans="1:6" s="4" customFormat="1" x14ac:dyDescent="0.2">
      <c r="A1179" s="296" t="s">
        <v>514</v>
      </c>
      <c r="B1179" s="245" t="s">
        <v>755</v>
      </c>
      <c r="C1179" s="198">
        <v>16</v>
      </c>
      <c r="D1179" s="198">
        <v>13</v>
      </c>
      <c r="E1179" s="198">
        <v>6</v>
      </c>
      <c r="F1179" s="150"/>
    </row>
    <row r="1180" spans="1:6" s="4" customFormat="1" x14ac:dyDescent="0.2">
      <c r="A1180" s="296" t="s">
        <v>515</v>
      </c>
      <c r="B1180" s="245" t="s">
        <v>755</v>
      </c>
      <c r="C1180" s="198">
        <v>143</v>
      </c>
      <c r="D1180" s="198">
        <v>117</v>
      </c>
      <c r="E1180" s="198">
        <v>114</v>
      </c>
      <c r="F1180" s="1"/>
    </row>
    <row r="1181" spans="1:6" s="4" customFormat="1" x14ac:dyDescent="0.2">
      <c r="A1181" s="629" t="s">
        <v>541</v>
      </c>
      <c r="B1181" s="245" t="s">
        <v>755</v>
      </c>
      <c r="C1181" s="198">
        <f>+C1183+C1184</f>
        <v>610</v>
      </c>
      <c r="D1181" s="198">
        <f>+D1183+D1184</f>
        <v>852</v>
      </c>
      <c r="E1181" s="198">
        <f>+E1183+E1184</f>
        <v>986</v>
      </c>
      <c r="F1181" s="1"/>
    </row>
    <row r="1182" spans="1:6" s="4" customFormat="1" x14ac:dyDescent="0.2">
      <c r="A1182" s="629"/>
      <c r="B1182" s="245" t="s">
        <v>747</v>
      </c>
      <c r="C1182" s="308">
        <f>+C1181/C1164*100</f>
        <v>16.888150609080839</v>
      </c>
      <c r="D1182" s="308">
        <f>+D1181/D1164*100</f>
        <v>20.075400565504243</v>
      </c>
      <c r="E1182" s="308">
        <f>+E1181/E1164*100</f>
        <v>21.742006615214997</v>
      </c>
      <c r="F1182" s="1"/>
    </row>
    <row r="1183" spans="1:6" s="4" customFormat="1" x14ac:dyDescent="0.2">
      <c r="A1183" s="296" t="s">
        <v>514</v>
      </c>
      <c r="B1183" s="245" t="s">
        <v>755</v>
      </c>
      <c r="C1183" s="198">
        <v>66</v>
      </c>
      <c r="D1183" s="198">
        <v>69</v>
      </c>
      <c r="E1183" s="198">
        <v>87</v>
      </c>
      <c r="F1183" s="150"/>
    </row>
    <row r="1184" spans="1:6" s="4" customFormat="1" x14ac:dyDescent="0.2">
      <c r="A1184" s="296" t="s">
        <v>515</v>
      </c>
      <c r="B1184" s="245" t="s">
        <v>755</v>
      </c>
      <c r="C1184" s="198">
        <v>544</v>
      </c>
      <c r="D1184" s="198">
        <v>783</v>
      </c>
      <c r="E1184" s="198">
        <v>899</v>
      </c>
      <c r="F1184" s="1"/>
    </row>
    <row r="1185" spans="1:6" s="4" customFormat="1" x14ac:dyDescent="0.2">
      <c r="A1185" s="629" t="s">
        <v>542</v>
      </c>
      <c r="B1185" s="245" t="s">
        <v>755</v>
      </c>
      <c r="C1185" s="198">
        <f>+C1187+C1188</f>
        <v>2116</v>
      </c>
      <c r="D1185" s="198">
        <f>+D1187+D1188</f>
        <v>2742</v>
      </c>
      <c r="E1185" s="198">
        <f>+E1187+E1188</f>
        <v>3168</v>
      </c>
      <c r="F1185" s="1"/>
    </row>
    <row r="1186" spans="1:6" s="4" customFormat="1" x14ac:dyDescent="0.2">
      <c r="A1186" s="629"/>
      <c r="B1186" s="245" t="s">
        <v>747</v>
      </c>
      <c r="C1186" s="308">
        <f>+C1185/C1164*100</f>
        <v>58.582502768549283</v>
      </c>
      <c r="D1186" s="308">
        <f>+D1185/D1164*100</f>
        <v>64.608859566446753</v>
      </c>
      <c r="E1186" s="308">
        <f>+E1185/E1164*100</f>
        <v>69.856670341786113</v>
      </c>
      <c r="F1186" s="1"/>
    </row>
    <row r="1187" spans="1:6" s="4" customFormat="1" x14ac:dyDescent="0.2">
      <c r="A1187" s="296" t="s">
        <v>514</v>
      </c>
      <c r="B1187" s="245" t="s">
        <v>755</v>
      </c>
      <c r="C1187" s="198">
        <v>287</v>
      </c>
      <c r="D1187" s="198">
        <v>326</v>
      </c>
      <c r="E1187" s="198">
        <v>338</v>
      </c>
      <c r="F1187" s="150"/>
    </row>
    <row r="1188" spans="1:6" s="4" customFormat="1" x14ac:dyDescent="0.2">
      <c r="A1188" s="297" t="s">
        <v>515</v>
      </c>
      <c r="B1188" s="278" t="s">
        <v>755</v>
      </c>
      <c r="C1188" s="298">
        <v>1829</v>
      </c>
      <c r="D1188" s="298">
        <v>2416</v>
      </c>
      <c r="E1188" s="298">
        <v>2830</v>
      </c>
      <c r="F1188" s="1"/>
    </row>
    <row r="1189" spans="1:6" s="4" customFormat="1" x14ac:dyDescent="0.2">
      <c r="A1189" s="154"/>
      <c r="B1189" s="155"/>
      <c r="C1189" s="157"/>
      <c r="D1189" s="157"/>
      <c r="E1189" s="157"/>
      <c r="F1189" s="1"/>
    </row>
    <row r="1190" spans="1:6" s="4" customFormat="1" x14ac:dyDescent="0.2">
      <c r="A1190" s="154"/>
      <c r="B1190" s="155"/>
      <c r="C1190" s="157"/>
      <c r="D1190" s="157"/>
      <c r="E1190" s="157"/>
      <c r="F1190" s="1"/>
    </row>
    <row r="1191" spans="1:6" s="4" customFormat="1" x14ac:dyDescent="0.2">
      <c r="A1191" s="153"/>
      <c r="B1191" s="135"/>
      <c r="C1191" s="135"/>
      <c r="D1191" s="123"/>
      <c r="E1191" s="123"/>
      <c r="F1191" s="10" t="s">
        <v>849</v>
      </c>
    </row>
    <row r="1192" spans="1:6" s="4" customFormat="1" x14ac:dyDescent="0.2">
      <c r="A1192" s="525" t="s">
        <v>545</v>
      </c>
      <c r="B1192" s="513" t="s">
        <v>744</v>
      </c>
      <c r="C1192" s="526">
        <v>2022</v>
      </c>
      <c r="D1192" s="526">
        <v>2021</v>
      </c>
      <c r="E1192" s="526">
        <v>2020</v>
      </c>
      <c r="F1192" s="526" t="s">
        <v>881</v>
      </c>
    </row>
    <row r="1193" spans="1:6" s="4" customFormat="1" x14ac:dyDescent="0.2">
      <c r="A1193" s="302" t="s">
        <v>546</v>
      </c>
      <c r="B1193" s="303" t="s">
        <v>747</v>
      </c>
      <c r="C1193" s="309">
        <f>+SUM(C1194:C1199)</f>
        <v>15.094000000000001</v>
      </c>
      <c r="D1193" s="309">
        <f>+SUM(D1194:D1199)</f>
        <v>16.594000000000001</v>
      </c>
      <c r="E1193" s="309">
        <f>+SUM(E1194:E1199)</f>
        <v>12.87</v>
      </c>
      <c r="F1193" s="74"/>
    </row>
    <row r="1194" spans="1:6" s="4" customFormat="1" x14ac:dyDescent="0.2">
      <c r="A1194" s="372" t="s">
        <v>537</v>
      </c>
      <c r="B1194" s="245" t="s">
        <v>747</v>
      </c>
      <c r="C1194" s="310">
        <v>1.0209999999999999</v>
      </c>
      <c r="D1194" s="310">
        <v>0.96299999999999997</v>
      </c>
      <c r="E1194" s="310">
        <v>0.4</v>
      </c>
      <c r="F1194" s="1"/>
    </row>
    <row r="1195" spans="1:6" s="4" customFormat="1" x14ac:dyDescent="0.2">
      <c r="A1195" s="311" t="s">
        <v>538</v>
      </c>
      <c r="B1195" s="245" t="s">
        <v>747</v>
      </c>
      <c r="C1195" s="310">
        <v>6.9619999999999997</v>
      </c>
      <c r="D1195" s="310">
        <v>6.7940000000000005</v>
      </c>
      <c r="E1195" s="310">
        <v>3.94</v>
      </c>
      <c r="F1195" s="1"/>
    </row>
    <row r="1196" spans="1:6" s="4" customFormat="1" x14ac:dyDescent="0.2">
      <c r="A1196" s="311" t="s">
        <v>539</v>
      </c>
      <c r="B1196" s="245" t="s">
        <v>747</v>
      </c>
      <c r="C1196" s="310">
        <v>1.7829999999999999</v>
      </c>
      <c r="D1196" s="310">
        <v>1.9079999999999999</v>
      </c>
      <c r="E1196" s="310">
        <v>0.85</v>
      </c>
      <c r="F1196" s="1"/>
    </row>
    <row r="1197" spans="1:6" s="4" customFormat="1" x14ac:dyDescent="0.2">
      <c r="A1197" s="311" t="s">
        <v>540</v>
      </c>
      <c r="B1197" s="245" t="s">
        <v>747</v>
      </c>
      <c r="C1197" s="310">
        <v>0.77200000000000002</v>
      </c>
      <c r="D1197" s="310">
        <v>0.77500000000000002</v>
      </c>
      <c r="E1197" s="310">
        <v>0.52</v>
      </c>
      <c r="F1197" s="1"/>
    </row>
    <row r="1198" spans="1:6" s="4" customFormat="1" x14ac:dyDescent="0.2">
      <c r="A1198" s="311" t="s">
        <v>541</v>
      </c>
      <c r="B1198" s="245" t="s">
        <v>747</v>
      </c>
      <c r="C1198" s="310">
        <v>1.1599999999999999</v>
      </c>
      <c r="D1198" s="310">
        <v>1.6260000000000001</v>
      </c>
      <c r="E1198" s="310">
        <v>1.84</v>
      </c>
      <c r="F1198" s="1"/>
    </row>
    <row r="1199" spans="1:6" s="4" customFormat="1" x14ac:dyDescent="0.2">
      <c r="A1199" s="312" t="s">
        <v>542</v>
      </c>
      <c r="B1199" s="278" t="s">
        <v>747</v>
      </c>
      <c r="C1199" s="313">
        <v>3.3959999999999999</v>
      </c>
      <c r="D1199" s="313">
        <v>4.5280000000000005</v>
      </c>
      <c r="E1199" s="313">
        <v>5.32</v>
      </c>
      <c r="F1199" s="1"/>
    </row>
    <row r="1200" spans="1:6" s="4" customFormat="1" x14ac:dyDescent="0.2">
      <c r="A1200" s="154"/>
      <c r="B1200" s="155"/>
      <c r="C1200" s="155"/>
      <c r="D1200" s="3"/>
      <c r="E1200" s="3"/>
      <c r="F1200" s="1"/>
    </row>
    <row r="1201" spans="1:6" s="4" customFormat="1" x14ac:dyDescent="0.2">
      <c r="A1201" s="154"/>
      <c r="B1201" s="155"/>
      <c r="C1201" s="155"/>
      <c r="D1201" s="3"/>
      <c r="E1201" s="3"/>
      <c r="F1201" s="1"/>
    </row>
    <row r="1202" spans="1:6" s="4" customFormat="1" x14ac:dyDescent="0.2">
      <c r="A1202" s="153"/>
      <c r="B1202" s="135"/>
      <c r="C1202" s="135"/>
      <c r="D1202" s="123"/>
      <c r="E1202" s="123"/>
      <c r="F1202" s="10" t="s">
        <v>849</v>
      </c>
    </row>
    <row r="1203" spans="1:6" s="4" customFormat="1" x14ac:dyDescent="0.2">
      <c r="A1203" s="525" t="s">
        <v>547</v>
      </c>
      <c r="B1203" s="513" t="s">
        <v>744</v>
      </c>
      <c r="C1203" s="526">
        <v>2022</v>
      </c>
      <c r="D1203" s="526">
        <v>2021</v>
      </c>
      <c r="E1203" s="526">
        <v>2020</v>
      </c>
      <c r="F1203" s="526" t="s">
        <v>881</v>
      </c>
    </row>
    <row r="1204" spans="1:6" s="4" customFormat="1" x14ac:dyDescent="0.2">
      <c r="A1204" s="238" t="s">
        <v>548</v>
      </c>
      <c r="B1204" s="191" t="s">
        <v>755</v>
      </c>
      <c r="C1204" s="192">
        <f>SUM(C1206:C1209)</f>
        <v>5910</v>
      </c>
      <c r="D1204" s="192">
        <f>SUM(D1206:D1209)</f>
        <v>5889</v>
      </c>
      <c r="E1204" s="239">
        <f>SUM(E1206:E1209)</f>
        <v>3168</v>
      </c>
      <c r="F1204" s="74"/>
    </row>
    <row r="1205" spans="1:6" s="4" customFormat="1" x14ac:dyDescent="0.2">
      <c r="A1205" s="300" t="s">
        <v>249</v>
      </c>
      <c r="B1205" s="301" t="s">
        <v>755</v>
      </c>
      <c r="C1205" s="201">
        <f>+C1206+C1207+C1208</f>
        <v>5804</v>
      </c>
      <c r="D1205" s="201">
        <f>+D1206+D1207+D1208</f>
        <v>5794</v>
      </c>
      <c r="E1205" s="201">
        <f>+E1206+E1207+E1208</f>
        <v>3113</v>
      </c>
      <c r="F1205" s="1"/>
    </row>
    <row r="1206" spans="1:6" s="4" customFormat="1" x14ac:dyDescent="0.2">
      <c r="A1206" s="296" t="s">
        <v>917</v>
      </c>
      <c r="B1206" s="245" t="s">
        <v>755</v>
      </c>
      <c r="C1206" s="198">
        <v>2030</v>
      </c>
      <c r="D1206" s="198">
        <v>2358</v>
      </c>
      <c r="E1206" s="198">
        <v>1147</v>
      </c>
      <c r="F1206" s="1"/>
    </row>
    <row r="1207" spans="1:6" s="4" customFormat="1" x14ac:dyDescent="0.2">
      <c r="A1207" s="296" t="s">
        <v>549</v>
      </c>
      <c r="B1207" s="245" t="s">
        <v>755</v>
      </c>
      <c r="C1207" s="198">
        <v>2016</v>
      </c>
      <c r="D1207" s="198">
        <v>1610</v>
      </c>
      <c r="E1207" s="198">
        <v>957</v>
      </c>
      <c r="F1207" s="1"/>
    </row>
    <row r="1208" spans="1:6" s="4" customFormat="1" x14ac:dyDescent="0.2">
      <c r="A1208" s="296" t="s">
        <v>550</v>
      </c>
      <c r="B1208" s="245" t="s">
        <v>755</v>
      </c>
      <c r="C1208" s="198">
        <v>1758</v>
      </c>
      <c r="D1208" s="198">
        <v>1826</v>
      </c>
      <c r="E1208" s="198">
        <v>1009</v>
      </c>
      <c r="F1208" s="1"/>
    </row>
    <row r="1209" spans="1:6" s="158" customFormat="1" x14ac:dyDescent="0.2">
      <c r="A1209" s="300" t="s">
        <v>250</v>
      </c>
      <c r="B1209" s="301" t="s">
        <v>755</v>
      </c>
      <c r="C1209" s="314">
        <v>106</v>
      </c>
      <c r="D1209" s="314">
        <v>95</v>
      </c>
      <c r="E1209" s="314">
        <v>55</v>
      </c>
      <c r="F1209" s="1"/>
    </row>
    <row r="1210" spans="1:6" s="158" customFormat="1" x14ac:dyDescent="0.2">
      <c r="A1210" s="257"/>
      <c r="B1210" s="315"/>
      <c r="C1210" s="316"/>
      <c r="D1210" s="316"/>
      <c r="E1210" s="316"/>
      <c r="F1210" s="1"/>
    </row>
    <row r="1211" spans="1:6" s="158" customFormat="1" x14ac:dyDescent="0.2">
      <c r="A1211" s="300" t="s">
        <v>249</v>
      </c>
      <c r="B1211" s="301"/>
      <c r="C1211" s="317"/>
      <c r="D1211" s="317"/>
      <c r="E1211" s="317"/>
      <c r="F1211" s="1"/>
    </row>
    <row r="1212" spans="1:6" s="4" customFormat="1" x14ac:dyDescent="0.2">
      <c r="A1212" s="296" t="s">
        <v>917</v>
      </c>
      <c r="B1212" s="319" t="s">
        <v>747</v>
      </c>
      <c r="C1212" s="308">
        <f>+C1206/C1204*100</f>
        <v>34.348561759729272</v>
      </c>
      <c r="D1212" s="308">
        <f>+D1206/D1204*100</f>
        <v>40.040753948038713</v>
      </c>
      <c r="E1212" s="277">
        <f>+E1206/E1204*100</f>
        <v>36.205808080808083</v>
      </c>
      <c r="F1212" s="159"/>
    </row>
    <row r="1213" spans="1:6" s="4" customFormat="1" x14ac:dyDescent="0.2">
      <c r="A1213" s="318" t="s">
        <v>549</v>
      </c>
      <c r="B1213" s="319" t="s">
        <v>747</v>
      </c>
      <c r="C1213" s="308">
        <f>+C1207/C1204*100</f>
        <v>34.111675126903549</v>
      </c>
      <c r="D1213" s="308">
        <f>+D1207/D1204*100</f>
        <v>27.339106809305484</v>
      </c>
      <c r="E1213" s="277">
        <f>+E1207/E1204*100</f>
        <v>30.208333333333332</v>
      </c>
      <c r="F1213" s="159"/>
    </row>
    <row r="1214" spans="1:6" s="4" customFormat="1" x14ac:dyDescent="0.2">
      <c r="A1214" s="318" t="s">
        <v>550</v>
      </c>
      <c r="B1214" s="319" t="s">
        <v>747</v>
      </c>
      <c r="C1214" s="308">
        <f>+C1208/C1204*100</f>
        <v>29.746192893401012</v>
      </c>
      <c r="D1214" s="308">
        <f>+D1208/D1204*100</f>
        <v>31.006962132789944</v>
      </c>
      <c r="E1214" s="277">
        <f>+E1208/E1204*100</f>
        <v>31.849747474747474</v>
      </c>
      <c r="F1214" s="159"/>
    </row>
    <row r="1215" spans="1:6" s="4" customFormat="1" x14ac:dyDescent="0.2">
      <c r="A1215" s="320" t="s">
        <v>250</v>
      </c>
      <c r="B1215" s="321" t="s">
        <v>747</v>
      </c>
      <c r="C1215" s="322">
        <f>+C1209/C1204*100</f>
        <v>1.793570219966159</v>
      </c>
      <c r="D1215" s="322">
        <f>+D1209/D1204*100</f>
        <v>1.6131771098658514</v>
      </c>
      <c r="E1215" s="322">
        <f>+E1209/E1204*100</f>
        <v>1.7361111111111112</v>
      </c>
      <c r="F1215" s="1"/>
    </row>
    <row r="1216" spans="1:6" s="4" customFormat="1" x14ac:dyDescent="0.2">
      <c r="A1216" s="154"/>
      <c r="B1216" s="155"/>
      <c r="C1216" s="157"/>
      <c r="D1216" s="157"/>
      <c r="E1216" s="157"/>
      <c r="F1216" s="1"/>
    </row>
    <row r="1217" spans="1:6" s="4" customFormat="1" x14ac:dyDescent="0.2">
      <c r="A1217" s="154"/>
      <c r="B1217" s="155"/>
      <c r="C1217" s="157"/>
      <c r="D1217" s="157"/>
      <c r="E1217" s="157"/>
      <c r="F1217" s="1"/>
    </row>
    <row r="1218" spans="1:6" s="4" customFormat="1" x14ac:dyDescent="0.2">
      <c r="A1218" s="153"/>
      <c r="B1218" s="135"/>
      <c r="C1218" s="135"/>
      <c r="D1218" s="123"/>
      <c r="E1218" s="123"/>
      <c r="F1218" s="10" t="s">
        <v>849</v>
      </c>
    </row>
    <row r="1219" spans="1:6" s="4" customFormat="1" x14ac:dyDescent="0.2">
      <c r="A1219" s="525" t="s">
        <v>551</v>
      </c>
      <c r="B1219" s="513" t="s">
        <v>744</v>
      </c>
      <c r="C1219" s="526">
        <v>2022</v>
      </c>
      <c r="D1219" s="526">
        <v>2021</v>
      </c>
      <c r="E1219" s="526">
        <v>2020</v>
      </c>
      <c r="F1219" s="526" t="s">
        <v>881</v>
      </c>
    </row>
    <row r="1220" spans="1:6" s="4" customFormat="1" x14ac:dyDescent="0.2">
      <c r="A1220" s="323" t="s">
        <v>552</v>
      </c>
      <c r="B1220" s="212" t="s">
        <v>755</v>
      </c>
      <c r="C1220" s="192">
        <f>SUM(C1222:C1225)</f>
        <v>3612</v>
      </c>
      <c r="D1220" s="192">
        <f>SUM(D1222:D1225)</f>
        <v>4244</v>
      </c>
      <c r="E1220" s="192">
        <f>SUM(E1222:E1225)</f>
        <v>4535</v>
      </c>
      <c r="F1220" s="74"/>
    </row>
    <row r="1221" spans="1:6" s="4" customFormat="1" x14ac:dyDescent="0.2">
      <c r="A1221" s="300" t="s">
        <v>249</v>
      </c>
      <c r="B1221" s="301" t="s">
        <v>755</v>
      </c>
      <c r="C1221" s="201">
        <f>+C1222+C1223+C1224</f>
        <v>3542</v>
      </c>
      <c r="D1221" s="201">
        <f>+D1222+D1223+D1224</f>
        <v>4217</v>
      </c>
      <c r="E1221" s="201">
        <f>+E1222+E1223+E1224</f>
        <v>4517</v>
      </c>
      <c r="F1221" s="1"/>
    </row>
    <row r="1222" spans="1:6" s="4" customFormat="1" x14ac:dyDescent="0.2">
      <c r="A1222" s="296" t="s">
        <v>917</v>
      </c>
      <c r="B1222" s="245" t="s">
        <v>755</v>
      </c>
      <c r="C1222" s="198">
        <v>1602</v>
      </c>
      <c r="D1222" s="198">
        <v>1861</v>
      </c>
      <c r="E1222" s="198">
        <v>1967</v>
      </c>
      <c r="F1222" s="1"/>
    </row>
    <row r="1223" spans="1:6" s="4" customFormat="1" x14ac:dyDescent="0.2">
      <c r="A1223" s="296" t="s">
        <v>549</v>
      </c>
      <c r="B1223" s="245" t="s">
        <v>755</v>
      </c>
      <c r="C1223" s="198">
        <v>874</v>
      </c>
      <c r="D1223" s="198">
        <v>971</v>
      </c>
      <c r="E1223" s="198">
        <v>1020</v>
      </c>
      <c r="F1223" s="1"/>
    </row>
    <row r="1224" spans="1:6" s="4" customFormat="1" x14ac:dyDescent="0.2">
      <c r="A1224" s="296" t="s">
        <v>550</v>
      </c>
      <c r="B1224" s="245" t="s">
        <v>755</v>
      </c>
      <c r="C1224" s="198">
        <v>1066</v>
      </c>
      <c r="D1224" s="198">
        <v>1385</v>
      </c>
      <c r="E1224" s="198">
        <v>1530</v>
      </c>
      <c r="F1224" s="1"/>
    </row>
    <row r="1225" spans="1:6" s="4" customFormat="1" x14ac:dyDescent="0.2">
      <c r="A1225" s="300" t="s">
        <v>250</v>
      </c>
      <c r="B1225" s="301" t="s">
        <v>755</v>
      </c>
      <c r="C1225" s="314">
        <v>70</v>
      </c>
      <c r="D1225" s="314">
        <v>27</v>
      </c>
      <c r="E1225" s="314">
        <v>18</v>
      </c>
      <c r="F1225" s="1"/>
    </row>
    <row r="1226" spans="1:6" s="4" customFormat="1" x14ac:dyDescent="0.2">
      <c r="A1226" s="257"/>
      <c r="B1226" s="315"/>
      <c r="C1226" s="316"/>
      <c r="D1226" s="316"/>
      <c r="E1226" s="316"/>
      <c r="F1226" s="1"/>
    </row>
    <row r="1227" spans="1:6" s="4" customFormat="1" x14ac:dyDescent="0.2">
      <c r="A1227" s="300" t="s">
        <v>249</v>
      </c>
      <c r="B1227" s="301"/>
      <c r="C1227" s="317"/>
      <c r="D1227" s="317"/>
      <c r="E1227" s="317"/>
      <c r="F1227" s="1"/>
    </row>
    <row r="1228" spans="1:6" s="4" customFormat="1" x14ac:dyDescent="0.2">
      <c r="A1228" s="296" t="s">
        <v>917</v>
      </c>
      <c r="B1228" s="245" t="s">
        <v>747</v>
      </c>
      <c r="C1228" s="308">
        <f>+C1222/C1220*100</f>
        <v>44.352159468438543</v>
      </c>
      <c r="D1228" s="308">
        <f>+D1222/D1220*100</f>
        <v>43.850141376060321</v>
      </c>
      <c r="E1228" s="308">
        <f>+E1222/E1220*100</f>
        <v>43.373759647188528</v>
      </c>
      <c r="F1228" s="1"/>
    </row>
    <row r="1229" spans="1:6" s="4" customFormat="1" x14ac:dyDescent="0.2">
      <c r="A1229" s="296" t="s">
        <v>549</v>
      </c>
      <c r="B1229" s="245" t="s">
        <v>747</v>
      </c>
      <c r="C1229" s="308">
        <f>+C1223/C1220*100</f>
        <v>24.197120708748614</v>
      </c>
      <c r="D1229" s="308">
        <f>+D1223/D1220*100</f>
        <v>22.879359095193212</v>
      </c>
      <c r="E1229" s="308">
        <f>+E1223/E1220*100</f>
        <v>22.49173098125689</v>
      </c>
      <c r="F1229" s="1"/>
    </row>
    <row r="1230" spans="1:6" s="4" customFormat="1" x14ac:dyDescent="0.2">
      <c r="A1230" s="296" t="s">
        <v>550</v>
      </c>
      <c r="B1230" s="245" t="s">
        <v>747</v>
      </c>
      <c r="C1230" s="308">
        <f>+C1224/C1220*100</f>
        <v>29.512735326688816</v>
      </c>
      <c r="D1230" s="308">
        <f>+D1224/D1220*100</f>
        <v>32.634307257304428</v>
      </c>
      <c r="E1230" s="308">
        <f>+E1224/E1220*100</f>
        <v>33.737596471885333</v>
      </c>
      <c r="F1230" s="1"/>
    </row>
    <row r="1231" spans="1:6" s="4" customFormat="1" x14ac:dyDescent="0.2">
      <c r="A1231" s="320" t="s">
        <v>250</v>
      </c>
      <c r="B1231" s="321" t="s">
        <v>747</v>
      </c>
      <c r="C1231" s="322">
        <f>+C1225/C1220*100</f>
        <v>1.9379844961240309</v>
      </c>
      <c r="D1231" s="322">
        <f>+D1225/D1220*100</f>
        <v>0.63619227144203583</v>
      </c>
      <c r="E1231" s="322">
        <f>+E1225/E1220*100</f>
        <v>0.39691289966923926</v>
      </c>
      <c r="F1231" s="1"/>
    </row>
    <row r="1232" spans="1:6" s="4" customFormat="1" x14ac:dyDescent="0.2">
      <c r="A1232" s="1"/>
      <c r="B1232" s="1"/>
      <c r="C1232" s="1"/>
      <c r="D1232" s="3"/>
      <c r="E1232" s="3"/>
      <c r="F1232" s="1"/>
    </row>
    <row r="1233" spans="1:6" s="4" customFormat="1" x14ac:dyDescent="0.2">
      <c r="A1233" s="153"/>
      <c r="B1233" s="135"/>
      <c r="C1233" s="135"/>
      <c r="D1233" s="123"/>
      <c r="E1233" s="123"/>
      <c r="F1233" s="10" t="s">
        <v>849</v>
      </c>
    </row>
    <row r="1234" spans="1:6" s="4" customFormat="1" x14ac:dyDescent="0.2">
      <c r="A1234" s="525" t="s">
        <v>553</v>
      </c>
      <c r="B1234" s="513" t="s">
        <v>744</v>
      </c>
      <c r="C1234" s="526">
        <v>2022</v>
      </c>
      <c r="D1234" s="526">
        <v>2021</v>
      </c>
      <c r="E1234" s="526">
        <v>2020</v>
      </c>
      <c r="F1234" s="526" t="s">
        <v>881</v>
      </c>
    </row>
    <row r="1235" spans="1:6" s="4" customFormat="1" x14ac:dyDescent="0.2">
      <c r="A1235" s="302" t="s">
        <v>546</v>
      </c>
      <c r="B1235" s="303" t="s">
        <v>747</v>
      </c>
      <c r="C1235" s="309">
        <f>SUM(C1237:C1240)</f>
        <v>15.094000000000001</v>
      </c>
      <c r="D1235" s="309">
        <f>SUM(D1237:D1240)</f>
        <v>16.591999999999999</v>
      </c>
      <c r="E1235" s="309">
        <f>SUM(E1237:E1240)</f>
        <v>12.86</v>
      </c>
      <c r="F1235" s="74"/>
    </row>
    <row r="1236" spans="1:6" s="4" customFormat="1" x14ac:dyDescent="0.2">
      <c r="A1236" s="372" t="s">
        <v>249</v>
      </c>
      <c r="B1236" s="245"/>
      <c r="C1236" s="324"/>
      <c r="D1236" s="324"/>
      <c r="E1236" s="324"/>
      <c r="F1236" s="1"/>
    </row>
    <row r="1237" spans="1:6" s="4" customFormat="1" x14ac:dyDescent="0.2">
      <c r="A1237" s="296" t="s">
        <v>917</v>
      </c>
      <c r="B1237" s="245" t="s">
        <v>747</v>
      </c>
      <c r="C1237" s="310">
        <v>5.7569999999999997</v>
      </c>
      <c r="D1237" s="310">
        <v>6.9080000000000004</v>
      </c>
      <c r="E1237" s="310">
        <v>5.2</v>
      </c>
      <c r="F1237" s="1"/>
    </row>
    <row r="1238" spans="1:6" s="4" customFormat="1" x14ac:dyDescent="0.2">
      <c r="A1238" s="296" t="s">
        <v>549</v>
      </c>
      <c r="B1238" s="245" t="s">
        <v>747</v>
      </c>
      <c r="C1238" s="310">
        <v>4.5810000000000004</v>
      </c>
      <c r="D1238" s="310">
        <v>4.226</v>
      </c>
      <c r="E1238" s="310">
        <v>3.3</v>
      </c>
      <c r="F1238" s="1"/>
    </row>
    <row r="1239" spans="1:6" s="4" customFormat="1" x14ac:dyDescent="0.2">
      <c r="A1239" s="296" t="s">
        <v>550</v>
      </c>
      <c r="B1239" s="245" t="s">
        <v>747</v>
      </c>
      <c r="C1239" s="310">
        <v>4.4770000000000003</v>
      </c>
      <c r="D1239" s="310">
        <v>5.258</v>
      </c>
      <c r="E1239" s="310">
        <v>4.24</v>
      </c>
      <c r="F1239" s="1"/>
    </row>
    <row r="1240" spans="1:6" s="4" customFormat="1" x14ac:dyDescent="0.2">
      <c r="A1240" s="375" t="s">
        <v>250</v>
      </c>
      <c r="B1240" s="278" t="s">
        <v>747</v>
      </c>
      <c r="C1240" s="313">
        <v>0.27900000000000003</v>
      </c>
      <c r="D1240" s="313">
        <v>0.2</v>
      </c>
      <c r="E1240" s="313">
        <v>0.12</v>
      </c>
      <c r="F1240" s="1"/>
    </row>
    <row r="1241" spans="1:6" s="4" customFormat="1" x14ac:dyDescent="0.2">
      <c r="A1241" s="1"/>
      <c r="B1241" s="1"/>
      <c r="C1241" s="160"/>
      <c r="D1241" s="160"/>
      <c r="E1241" s="160"/>
      <c r="F1241" s="1"/>
    </row>
    <row r="1242" spans="1:6" s="4" customFormat="1" x14ac:dyDescent="0.2">
      <c r="A1242" s="1"/>
      <c r="B1242" s="1"/>
      <c r="C1242" s="160"/>
      <c r="D1242" s="160"/>
      <c r="E1242" s="160"/>
      <c r="F1242" s="1"/>
    </row>
    <row r="1243" spans="1:6" s="4" customFormat="1" x14ac:dyDescent="0.2">
      <c r="A1243" s="153"/>
      <c r="B1243" s="135"/>
      <c r="C1243" s="135"/>
      <c r="D1243" s="123"/>
      <c r="E1243" s="123"/>
      <c r="F1243" s="10" t="s">
        <v>849</v>
      </c>
    </row>
    <row r="1244" spans="1:6" s="4" customFormat="1" x14ac:dyDescent="0.2">
      <c r="A1244" s="525" t="s">
        <v>554</v>
      </c>
      <c r="B1244" s="513" t="s">
        <v>744</v>
      </c>
      <c r="C1244" s="526">
        <v>2022</v>
      </c>
      <c r="D1244" s="526">
        <v>2021</v>
      </c>
      <c r="E1244" s="526">
        <v>2020</v>
      </c>
      <c r="F1244" s="526" t="s">
        <v>881</v>
      </c>
    </row>
    <row r="1245" spans="1:6" s="4" customFormat="1" ht="15.75" customHeight="1" x14ac:dyDescent="0.2">
      <c r="A1245" s="302" t="s">
        <v>546</v>
      </c>
      <c r="B1245" s="303" t="s">
        <v>747</v>
      </c>
      <c r="C1245" s="309">
        <f>SUM(C1246:C1247)</f>
        <v>15.094000000000001</v>
      </c>
      <c r="D1245" s="309">
        <f>SUM(D1246:D1247)</f>
        <v>16.591999999999999</v>
      </c>
      <c r="E1245" s="309">
        <f>SUM(E1246:E1247)</f>
        <v>12.870000000000001</v>
      </c>
      <c r="F1245" s="240"/>
    </row>
    <row r="1246" spans="1:6" s="4" customFormat="1" ht="15.75" customHeight="1" x14ac:dyDescent="0.2">
      <c r="A1246" s="372" t="s">
        <v>555</v>
      </c>
      <c r="B1246" s="245" t="s">
        <v>747</v>
      </c>
      <c r="C1246" s="310">
        <v>3.0590000000000002</v>
      </c>
      <c r="D1246" s="310">
        <v>2.887</v>
      </c>
      <c r="E1246" s="310">
        <v>1.96</v>
      </c>
      <c r="F1246" s="244"/>
    </row>
    <row r="1247" spans="1:6" s="4" customFormat="1" x14ac:dyDescent="0.2">
      <c r="A1247" s="375" t="s">
        <v>556</v>
      </c>
      <c r="B1247" s="278" t="s">
        <v>747</v>
      </c>
      <c r="C1247" s="313">
        <v>12.035</v>
      </c>
      <c r="D1247" s="313">
        <v>13.705</v>
      </c>
      <c r="E1247" s="313">
        <v>10.91</v>
      </c>
      <c r="F1247" s="244"/>
    </row>
    <row r="1248" spans="1:6" s="4" customFormat="1" ht="33" customHeight="1" x14ac:dyDescent="0.2">
      <c r="A1248" s="636" t="s">
        <v>524</v>
      </c>
      <c r="B1248" s="636"/>
      <c r="C1248" s="636"/>
      <c r="D1248" s="636"/>
      <c r="E1248" s="636"/>
      <c r="F1248" s="636"/>
    </row>
    <row r="1249" spans="1:9" s="4" customFormat="1" x14ac:dyDescent="0.2">
      <c r="A1249" s="102"/>
      <c r="B1249" s="102"/>
      <c r="C1249" s="103"/>
      <c r="D1249" s="161"/>
      <c r="E1249" s="103"/>
      <c r="F1249" s="10" t="s">
        <v>849</v>
      </c>
      <c r="H1249" s="186"/>
    </row>
    <row r="1250" spans="1:9" s="4" customFormat="1" ht="12.75" customHeight="1" x14ac:dyDescent="0.2">
      <c r="A1250" s="1"/>
      <c r="B1250" s="1"/>
      <c r="C1250" s="3"/>
      <c r="D1250" s="3"/>
      <c r="E1250" s="3"/>
      <c r="F1250" s="1"/>
      <c r="H1250" s="186"/>
    </row>
    <row r="1251" spans="1:9" s="4" customFormat="1" ht="12.75" customHeight="1" x14ac:dyDescent="0.2">
      <c r="A1251" s="1"/>
      <c r="B1251" s="1"/>
      <c r="C1251" s="3"/>
      <c r="D1251" s="3"/>
      <c r="E1251" s="3"/>
      <c r="F1251" s="1"/>
      <c r="H1251" s="186"/>
    </row>
    <row r="1252" spans="1:9" s="4" customFormat="1" ht="15" x14ac:dyDescent="0.2">
      <c r="A1252" s="9" t="s">
        <v>557</v>
      </c>
      <c r="B1252" s="5"/>
      <c r="C1252" s="5"/>
      <c r="D1252" s="6"/>
      <c r="E1252" s="6"/>
      <c r="F1252" s="10" t="s">
        <v>849</v>
      </c>
      <c r="H1252" s="186"/>
    </row>
    <row r="1253" spans="1:9" s="4" customFormat="1" x14ac:dyDescent="0.2">
      <c r="A1253" s="525" t="s">
        <v>558</v>
      </c>
      <c r="B1253" s="513" t="s">
        <v>744</v>
      </c>
      <c r="C1253" s="526">
        <v>2022</v>
      </c>
      <c r="D1253" s="526">
        <v>2021</v>
      </c>
      <c r="E1253" s="526">
        <v>2020</v>
      </c>
      <c r="F1253" s="526" t="s">
        <v>882</v>
      </c>
      <c r="H1253" s="186"/>
    </row>
    <row r="1254" spans="1:9" s="4" customFormat="1" x14ac:dyDescent="0.2">
      <c r="A1254" s="377" t="s">
        <v>559</v>
      </c>
      <c r="B1254" s="241" t="s">
        <v>755</v>
      </c>
      <c r="C1254" s="195">
        <v>148</v>
      </c>
      <c r="D1254" s="195">
        <v>125</v>
      </c>
      <c r="E1254" s="195">
        <v>128</v>
      </c>
      <c r="F1254" s="1"/>
      <c r="H1254" s="186"/>
    </row>
    <row r="1255" spans="1:9" s="4" customFormat="1" x14ac:dyDescent="0.2">
      <c r="A1255" s="372" t="s">
        <v>560</v>
      </c>
      <c r="B1255" s="245" t="s">
        <v>755</v>
      </c>
      <c r="C1255" s="195">
        <v>126</v>
      </c>
      <c r="D1255" s="195">
        <v>123</v>
      </c>
      <c r="E1255" s="195">
        <v>125</v>
      </c>
      <c r="F1255" s="1"/>
      <c r="H1255" s="186"/>
    </row>
    <row r="1256" spans="1:9" s="4" customFormat="1" x14ac:dyDescent="0.2">
      <c r="A1256" s="372" t="s">
        <v>561</v>
      </c>
      <c r="B1256" s="245" t="s">
        <v>755</v>
      </c>
      <c r="C1256" s="195">
        <v>138</v>
      </c>
      <c r="D1256" s="195">
        <v>114</v>
      </c>
      <c r="E1256" s="195">
        <v>117</v>
      </c>
      <c r="F1256" s="1"/>
      <c r="H1256" s="186"/>
    </row>
    <row r="1257" spans="1:9" s="4" customFormat="1" x14ac:dyDescent="0.2">
      <c r="A1257" s="372" t="s">
        <v>562</v>
      </c>
      <c r="B1257" s="245" t="s">
        <v>755</v>
      </c>
      <c r="C1257" s="195">
        <v>263</v>
      </c>
      <c r="D1257" s="195">
        <v>213</v>
      </c>
      <c r="E1257" s="195">
        <v>206</v>
      </c>
      <c r="F1257" s="1"/>
    </row>
    <row r="1258" spans="1:9" s="4" customFormat="1" x14ac:dyDescent="0.2">
      <c r="A1258" s="372" t="s">
        <v>563</v>
      </c>
      <c r="B1258" s="245" t="s">
        <v>755</v>
      </c>
      <c r="C1258" s="195">
        <v>550</v>
      </c>
      <c r="D1258" s="195">
        <v>447</v>
      </c>
      <c r="E1258" s="195">
        <v>461</v>
      </c>
      <c r="F1258" s="1"/>
    </row>
    <row r="1259" spans="1:9" s="4" customFormat="1" x14ac:dyDescent="0.2">
      <c r="A1259" s="372" t="s">
        <v>564</v>
      </c>
      <c r="B1259" s="245" t="s">
        <v>755</v>
      </c>
      <c r="C1259" s="198">
        <v>47612</v>
      </c>
      <c r="D1259" s="198">
        <v>36530</v>
      </c>
      <c r="E1259" s="198">
        <v>38472</v>
      </c>
      <c r="F1259" s="1"/>
    </row>
    <row r="1260" spans="1:9" s="4" customFormat="1" x14ac:dyDescent="0.2">
      <c r="A1260" s="375" t="s">
        <v>565</v>
      </c>
      <c r="B1260" s="278" t="s">
        <v>755</v>
      </c>
      <c r="C1260" s="298">
        <v>12733</v>
      </c>
      <c r="D1260" s="298">
        <v>14165</v>
      </c>
      <c r="E1260" s="298">
        <v>10832</v>
      </c>
      <c r="F1260" s="1"/>
      <c r="I1260" s="187"/>
    </row>
    <row r="1261" spans="1:9" s="4" customFormat="1" ht="12.75" customHeight="1" x14ac:dyDescent="0.2">
      <c r="A1261" s="162"/>
      <c r="B1261" s="155"/>
      <c r="C1261" s="3"/>
      <c r="D1261" s="3"/>
      <c r="E1261" s="3"/>
      <c r="F1261" s="1"/>
    </row>
    <row r="1262" spans="1:9" s="4" customFormat="1" ht="12.75" customHeight="1" x14ac:dyDescent="0.2">
      <c r="A1262" s="162"/>
      <c r="B1262" s="155"/>
      <c r="C1262" s="3"/>
      <c r="D1262" s="3"/>
      <c r="E1262" s="3"/>
      <c r="F1262" s="1"/>
    </row>
    <row r="1263" spans="1:9" s="4" customFormat="1" ht="12.75" customHeight="1" x14ac:dyDescent="0.2">
      <c r="A1263" s="153"/>
      <c r="B1263" s="135"/>
      <c r="C1263" s="135"/>
      <c r="D1263" s="123"/>
      <c r="E1263" s="123"/>
      <c r="F1263" s="10" t="s">
        <v>849</v>
      </c>
    </row>
    <row r="1264" spans="1:9" s="4" customFormat="1" ht="12.75" customHeight="1" x14ac:dyDescent="0.2">
      <c r="A1264" s="525" t="s">
        <v>566</v>
      </c>
      <c r="B1264" s="513" t="s">
        <v>744</v>
      </c>
      <c r="C1264" s="526">
        <v>2022</v>
      </c>
      <c r="D1264" s="526">
        <v>2021</v>
      </c>
      <c r="E1264" s="526">
        <v>2020</v>
      </c>
      <c r="F1264" s="526" t="s">
        <v>883</v>
      </c>
    </row>
    <row r="1265" spans="1:9" s="4" customFormat="1" x14ac:dyDescent="0.2">
      <c r="A1265" s="302" t="s">
        <v>567</v>
      </c>
      <c r="B1265" s="303" t="s">
        <v>755</v>
      </c>
      <c r="C1265" s="192">
        <f>C1266+C1267</f>
        <v>655</v>
      </c>
      <c r="D1265" s="192">
        <f>D1266+D1267</f>
        <v>909</v>
      </c>
      <c r="E1265" s="192">
        <f>E1266+E1267</f>
        <v>835</v>
      </c>
      <c r="F1265" s="1"/>
    </row>
    <row r="1266" spans="1:9" s="4" customFormat="1" x14ac:dyDescent="0.2">
      <c r="A1266" s="296" t="s">
        <v>514</v>
      </c>
      <c r="B1266" s="245" t="s">
        <v>755</v>
      </c>
      <c r="C1266" s="198">
        <v>106</v>
      </c>
      <c r="D1266" s="198">
        <v>132</v>
      </c>
      <c r="E1266" s="198">
        <v>108</v>
      </c>
      <c r="F1266" s="1"/>
    </row>
    <row r="1267" spans="1:9" s="4" customFormat="1" x14ac:dyDescent="0.2">
      <c r="A1267" s="296" t="s">
        <v>515</v>
      </c>
      <c r="B1267" s="245" t="s">
        <v>755</v>
      </c>
      <c r="C1267" s="198">
        <v>549</v>
      </c>
      <c r="D1267" s="198">
        <v>777</v>
      </c>
      <c r="E1267" s="198">
        <v>727</v>
      </c>
      <c r="F1267" s="1"/>
    </row>
    <row r="1268" spans="1:9" s="4" customFormat="1" ht="12.75" customHeight="1" x14ac:dyDescent="0.2">
      <c r="A1268" s="300" t="s">
        <v>568</v>
      </c>
      <c r="B1268" s="301" t="s">
        <v>755</v>
      </c>
      <c r="C1268" s="192">
        <f>C1269+C1270</f>
        <v>3</v>
      </c>
      <c r="D1268" s="192">
        <f>D1269+D1270</f>
        <v>2</v>
      </c>
      <c r="E1268" s="192">
        <f>E1269+E1270</f>
        <v>6</v>
      </c>
      <c r="F1268" s="1"/>
    </row>
    <row r="1269" spans="1:9" s="4" customFormat="1" ht="12.75" customHeight="1" x14ac:dyDescent="0.2">
      <c r="A1269" s="296" t="s">
        <v>514</v>
      </c>
      <c r="B1269" s="245" t="s">
        <v>755</v>
      </c>
      <c r="C1269" s="198">
        <v>0</v>
      </c>
      <c r="D1269" s="198">
        <v>0</v>
      </c>
      <c r="E1269" s="198">
        <v>0</v>
      </c>
      <c r="F1269" s="1"/>
    </row>
    <row r="1270" spans="1:9" s="4" customFormat="1" ht="12.75" customHeight="1" x14ac:dyDescent="0.2">
      <c r="A1270" s="296" t="s">
        <v>515</v>
      </c>
      <c r="B1270" s="245" t="s">
        <v>755</v>
      </c>
      <c r="C1270" s="198">
        <v>3</v>
      </c>
      <c r="D1270" s="198">
        <v>2</v>
      </c>
      <c r="E1270" s="198">
        <v>6</v>
      </c>
      <c r="F1270" s="154"/>
    </row>
    <row r="1271" spans="1:9" s="4" customFormat="1" ht="15" x14ac:dyDescent="0.2">
      <c r="A1271" s="300" t="s">
        <v>569</v>
      </c>
      <c r="B1271" s="301" t="s">
        <v>755</v>
      </c>
      <c r="C1271" s="201">
        <f>C1272+C1273</f>
        <v>181</v>
      </c>
      <c r="D1271" s="201">
        <f>D1272+D1273</f>
        <v>274</v>
      </c>
      <c r="E1271" s="201">
        <f>E1272+E1273</f>
        <v>250</v>
      </c>
      <c r="F1271" s="1"/>
    </row>
    <row r="1272" spans="1:9" s="4" customFormat="1" x14ac:dyDescent="0.2">
      <c r="A1272" s="296" t="s">
        <v>514</v>
      </c>
      <c r="B1272" s="245" t="s">
        <v>755</v>
      </c>
      <c r="C1272" s="198">
        <v>28</v>
      </c>
      <c r="D1272" s="198">
        <v>33</v>
      </c>
      <c r="E1272" s="198">
        <v>28</v>
      </c>
      <c r="F1272" s="1"/>
    </row>
    <row r="1273" spans="1:9" s="4" customFormat="1" x14ac:dyDescent="0.2">
      <c r="A1273" s="296" t="s">
        <v>515</v>
      </c>
      <c r="B1273" s="245" t="s">
        <v>755</v>
      </c>
      <c r="C1273" s="198">
        <v>153</v>
      </c>
      <c r="D1273" s="198">
        <v>241</v>
      </c>
      <c r="E1273" s="198">
        <v>222</v>
      </c>
      <c r="F1273" s="1"/>
    </row>
    <row r="1274" spans="1:9" s="4" customFormat="1" x14ac:dyDescent="0.2">
      <c r="A1274" s="300" t="s">
        <v>570</v>
      </c>
      <c r="B1274" s="301" t="s">
        <v>755</v>
      </c>
      <c r="C1274" s="201">
        <f>C1275+C1276</f>
        <v>153</v>
      </c>
      <c r="D1274" s="201">
        <f>D1275+D1276</f>
        <v>236</v>
      </c>
      <c r="E1274" s="201">
        <f>E1275+E1276</f>
        <v>199</v>
      </c>
      <c r="F1274" s="1"/>
    </row>
    <row r="1275" spans="1:9" s="4" customFormat="1" x14ac:dyDescent="0.2">
      <c r="A1275" s="296" t="s">
        <v>514</v>
      </c>
      <c r="B1275" s="245" t="s">
        <v>755</v>
      </c>
      <c r="C1275" s="198">
        <v>39</v>
      </c>
      <c r="D1275" s="198">
        <v>39</v>
      </c>
      <c r="E1275" s="198">
        <v>43</v>
      </c>
      <c r="F1275" s="1"/>
    </row>
    <row r="1276" spans="1:9" s="4" customFormat="1" x14ac:dyDescent="0.2">
      <c r="A1276" s="297" t="s">
        <v>515</v>
      </c>
      <c r="B1276" s="278" t="s">
        <v>755</v>
      </c>
      <c r="C1276" s="298">
        <v>114</v>
      </c>
      <c r="D1276" s="298">
        <v>197</v>
      </c>
      <c r="E1276" s="298">
        <v>156</v>
      </c>
      <c r="F1276" s="1"/>
      <c r="I1276" s="187"/>
    </row>
    <row r="1277" spans="1:9" s="4" customFormat="1" ht="12.75" customHeight="1" x14ac:dyDescent="0.2">
      <c r="A1277" s="162"/>
      <c r="B1277" s="155"/>
      <c r="C1277" s="155"/>
      <c r="D1277" s="157"/>
      <c r="E1277" s="157"/>
      <c r="F1277" s="1"/>
    </row>
    <row r="1278" spans="1:9" s="4" customFormat="1" ht="12.75" customHeight="1" x14ac:dyDescent="0.2">
      <c r="A1278" s="162"/>
      <c r="B1278" s="155"/>
      <c r="C1278" s="155"/>
      <c r="D1278" s="157"/>
      <c r="E1278" s="157"/>
      <c r="F1278" s="1"/>
    </row>
    <row r="1279" spans="1:9" s="4" customFormat="1" ht="12.75" customHeight="1" x14ac:dyDescent="0.2">
      <c r="A1279" s="153"/>
      <c r="B1279" s="135"/>
      <c r="C1279" s="135"/>
      <c r="D1279" s="123"/>
      <c r="E1279" s="123"/>
      <c r="F1279" s="10" t="s">
        <v>849</v>
      </c>
    </row>
    <row r="1280" spans="1:9" s="4" customFormat="1" ht="15" x14ac:dyDescent="0.2">
      <c r="A1280" s="525" t="s">
        <v>571</v>
      </c>
      <c r="B1280" s="513" t="s">
        <v>744</v>
      </c>
      <c r="C1280" s="526">
        <v>2022</v>
      </c>
      <c r="D1280" s="526">
        <v>2021</v>
      </c>
      <c r="E1280" s="526">
        <v>2020</v>
      </c>
      <c r="F1280" s="526" t="s">
        <v>883</v>
      </c>
    </row>
    <row r="1281" spans="1:6" s="4" customFormat="1" x14ac:dyDescent="0.2">
      <c r="A1281" s="302" t="s">
        <v>572</v>
      </c>
      <c r="B1281" s="303" t="s">
        <v>795</v>
      </c>
      <c r="C1281" s="380">
        <v>9.6300000000000008</v>
      </c>
      <c r="D1281" s="380">
        <v>15.28</v>
      </c>
      <c r="E1281" s="380">
        <v>13.98</v>
      </c>
      <c r="F1281" s="1"/>
    </row>
    <row r="1282" spans="1:6" s="4" customFormat="1" x14ac:dyDescent="0.2">
      <c r="A1282" s="372" t="s">
        <v>573</v>
      </c>
      <c r="B1282" s="245" t="s">
        <v>795</v>
      </c>
      <c r="C1282" s="325">
        <v>7.93</v>
      </c>
      <c r="D1282" s="325">
        <v>12.03</v>
      </c>
      <c r="E1282" s="325">
        <v>10.11</v>
      </c>
      <c r="F1282" s="1"/>
    </row>
    <row r="1283" spans="1:6" s="4" customFormat="1" x14ac:dyDescent="0.2">
      <c r="A1283" s="375" t="s">
        <v>574</v>
      </c>
      <c r="B1283" s="278" t="s">
        <v>795</v>
      </c>
      <c r="C1283" s="326">
        <v>10.050000000000001</v>
      </c>
      <c r="D1283" s="326">
        <v>16.02</v>
      </c>
      <c r="E1283" s="326">
        <v>14.82</v>
      </c>
      <c r="F1283" s="1"/>
    </row>
    <row r="1284" spans="1:6" s="4" customFormat="1" x14ac:dyDescent="0.2">
      <c r="A1284" s="162"/>
      <c r="B1284" s="155"/>
      <c r="C1284" s="155"/>
      <c r="D1284" s="157"/>
      <c r="E1284" s="157"/>
      <c r="F1284" s="1"/>
    </row>
    <row r="1285" spans="1:6" s="4" customFormat="1" x14ac:dyDescent="0.2">
      <c r="A1285" s="162"/>
      <c r="B1285" s="155"/>
      <c r="C1285" s="155"/>
      <c r="D1285" s="157"/>
      <c r="E1285" s="157"/>
      <c r="F1285" s="1"/>
    </row>
    <row r="1286" spans="1:6" s="4" customFormat="1" x14ac:dyDescent="0.2">
      <c r="A1286" s="153"/>
      <c r="B1286" s="135"/>
      <c r="C1286" s="135"/>
      <c r="D1286" s="123"/>
      <c r="E1286" s="123"/>
      <c r="F1286" s="10" t="s">
        <v>849</v>
      </c>
    </row>
    <row r="1287" spans="1:6" s="4" customFormat="1" ht="12.75" customHeight="1" x14ac:dyDescent="0.2">
      <c r="A1287" s="525" t="s">
        <v>575</v>
      </c>
      <c r="B1287" s="513" t="s">
        <v>744</v>
      </c>
      <c r="C1287" s="526">
        <v>2022</v>
      </c>
      <c r="D1287" s="526">
        <v>2021</v>
      </c>
      <c r="E1287" s="526">
        <v>2020</v>
      </c>
      <c r="F1287" s="526" t="s">
        <v>883</v>
      </c>
    </row>
    <row r="1288" spans="1:6" s="4" customFormat="1" x14ac:dyDescent="0.2">
      <c r="A1288" s="302" t="s">
        <v>576</v>
      </c>
      <c r="B1288" s="303" t="s">
        <v>795</v>
      </c>
      <c r="C1288" s="192">
        <v>415</v>
      </c>
      <c r="D1288" s="192">
        <v>591</v>
      </c>
      <c r="E1288" s="192">
        <v>613</v>
      </c>
      <c r="F1288" s="244"/>
    </row>
    <row r="1289" spans="1:6" s="4" customFormat="1" x14ac:dyDescent="0.2">
      <c r="A1289" s="372" t="s">
        <v>577</v>
      </c>
      <c r="B1289" s="245" t="s">
        <v>795</v>
      </c>
      <c r="C1289" s="198">
        <v>296</v>
      </c>
      <c r="D1289" s="198">
        <v>422.6</v>
      </c>
      <c r="E1289" s="198">
        <v>335.7</v>
      </c>
      <c r="F1289" s="244"/>
    </row>
    <row r="1290" spans="1:6" s="4" customFormat="1" x14ac:dyDescent="0.2">
      <c r="A1290" s="375" t="s">
        <v>578</v>
      </c>
      <c r="B1290" s="278" t="s">
        <v>795</v>
      </c>
      <c r="C1290" s="298">
        <v>444.4</v>
      </c>
      <c r="D1290" s="298">
        <v>630.4</v>
      </c>
      <c r="E1290" s="298">
        <v>669.1</v>
      </c>
      <c r="F1290" s="244"/>
    </row>
    <row r="1291" spans="1:6" s="4" customFormat="1" ht="14.45" customHeight="1" x14ac:dyDescent="0.2">
      <c r="A1291" s="636" t="s">
        <v>579</v>
      </c>
      <c r="B1291" s="636"/>
      <c r="C1291" s="636"/>
      <c r="D1291" s="636"/>
      <c r="E1291" s="636"/>
      <c r="F1291" s="636"/>
    </row>
    <row r="1292" spans="1:6" s="4" customFormat="1" ht="12.75" customHeight="1" x14ac:dyDescent="0.2">
      <c r="A1292" s="636" t="s">
        <v>580</v>
      </c>
      <c r="B1292" s="636"/>
      <c r="C1292" s="636"/>
      <c r="D1292" s="636"/>
      <c r="E1292" s="636"/>
      <c r="F1292" s="636"/>
    </row>
    <row r="1293" spans="1:6" s="4" customFormat="1" ht="12.75" customHeight="1" x14ac:dyDescent="0.2">
      <c r="A1293" s="636" t="s">
        <v>581</v>
      </c>
      <c r="B1293" s="636"/>
      <c r="C1293" s="636"/>
      <c r="D1293" s="636"/>
      <c r="E1293" s="636"/>
      <c r="F1293" s="636"/>
    </row>
    <row r="1294" spans="1:6" s="4" customFormat="1" ht="12.75" customHeight="1" x14ac:dyDescent="0.2">
      <c r="A1294" s="636" t="s">
        <v>582</v>
      </c>
      <c r="B1294" s="636"/>
      <c r="C1294" s="636"/>
      <c r="D1294" s="636"/>
      <c r="E1294" s="636"/>
      <c r="F1294" s="636"/>
    </row>
    <row r="1295" spans="1:6" s="4" customFormat="1" x14ac:dyDescent="0.2">
      <c r="A1295" s="102"/>
      <c r="B1295" s="102"/>
      <c r="C1295" s="103"/>
      <c r="D1295" s="103"/>
      <c r="E1295" s="103"/>
      <c r="F1295" s="102"/>
    </row>
    <row r="1296" spans="1:6" s="4" customFormat="1" x14ac:dyDescent="0.2">
      <c r="A1296" s="102"/>
      <c r="B1296" s="102"/>
      <c r="C1296" s="103"/>
      <c r="D1296" s="103"/>
      <c r="E1296" s="103"/>
      <c r="F1296" s="102"/>
    </row>
    <row r="1297" spans="1:6" s="4" customFormat="1" ht="12.75" customHeight="1" x14ac:dyDescent="0.2">
      <c r="A1297" s="153"/>
      <c r="B1297" s="135"/>
      <c r="C1297" s="135"/>
      <c r="D1297" s="123"/>
      <c r="E1297" s="123"/>
      <c r="F1297" s="10" t="s">
        <v>849</v>
      </c>
    </row>
    <row r="1298" spans="1:6" s="4" customFormat="1" ht="15" x14ac:dyDescent="0.2">
      <c r="A1298" s="525" t="s">
        <v>583</v>
      </c>
      <c r="B1298" s="513" t="s">
        <v>744</v>
      </c>
      <c r="C1298" s="526">
        <v>2022</v>
      </c>
      <c r="D1298" s="526">
        <v>2021</v>
      </c>
      <c r="E1298" s="526">
        <v>2020</v>
      </c>
      <c r="F1298" s="526" t="s">
        <v>883</v>
      </c>
    </row>
    <row r="1299" spans="1:6" s="4" customFormat="1" x14ac:dyDescent="0.2">
      <c r="A1299" s="377" t="s">
        <v>584</v>
      </c>
      <c r="B1299" s="241" t="s">
        <v>755</v>
      </c>
      <c r="C1299" s="335">
        <v>174</v>
      </c>
      <c r="D1299" s="195">
        <v>202</v>
      </c>
      <c r="E1299" s="195">
        <v>214</v>
      </c>
      <c r="F1299" s="244"/>
    </row>
    <row r="1300" spans="1:6" s="4" customFormat="1" x14ac:dyDescent="0.2">
      <c r="A1300" s="297" t="s">
        <v>585</v>
      </c>
      <c r="B1300" s="278" t="s">
        <v>755</v>
      </c>
      <c r="C1300" s="584">
        <v>1</v>
      </c>
      <c r="D1300" s="298">
        <v>0</v>
      </c>
      <c r="E1300" s="298">
        <v>2</v>
      </c>
      <c r="F1300" s="244"/>
    </row>
    <row r="1301" spans="1:6" s="4" customFormat="1" ht="39.75" customHeight="1" x14ac:dyDescent="0.2">
      <c r="A1301" s="636" t="s">
        <v>586</v>
      </c>
      <c r="B1301" s="636"/>
      <c r="C1301" s="636"/>
      <c r="D1301" s="636"/>
      <c r="E1301" s="636"/>
      <c r="F1301" s="636"/>
    </row>
    <row r="1302" spans="1:6" s="4" customFormat="1" x14ac:dyDescent="0.2">
      <c r="A1302" s="102"/>
      <c r="B1302" s="102"/>
      <c r="C1302" s="103"/>
      <c r="D1302" s="103"/>
      <c r="E1302" s="103"/>
      <c r="F1302" s="102"/>
    </row>
    <row r="1303" spans="1:6" s="4" customFormat="1" ht="12.75" customHeight="1" x14ac:dyDescent="0.2">
      <c r="A1303" s="153"/>
      <c r="B1303" s="135"/>
      <c r="C1303" s="135"/>
      <c r="D1303" s="123"/>
      <c r="E1303" s="123"/>
      <c r="F1303" s="10" t="s">
        <v>849</v>
      </c>
    </row>
    <row r="1304" spans="1:6" s="4" customFormat="1" ht="15" x14ac:dyDescent="0.2">
      <c r="A1304" s="525" t="s">
        <v>587</v>
      </c>
      <c r="B1304" s="513" t="s">
        <v>744</v>
      </c>
      <c r="C1304" s="526">
        <v>2022</v>
      </c>
      <c r="D1304" s="526">
        <v>2021</v>
      </c>
      <c r="E1304" s="526">
        <v>2020</v>
      </c>
      <c r="F1304" s="526" t="s">
        <v>883</v>
      </c>
    </row>
    <row r="1305" spans="1:6" s="4" customFormat="1" ht="15" x14ac:dyDescent="0.2">
      <c r="A1305" s="377" t="s">
        <v>588</v>
      </c>
      <c r="B1305" s="241" t="s">
        <v>795</v>
      </c>
      <c r="C1305" s="327">
        <v>13.19</v>
      </c>
      <c r="D1305" s="327" t="s">
        <v>837</v>
      </c>
      <c r="E1305" s="327">
        <v>26.21</v>
      </c>
      <c r="F1305" s="244"/>
    </row>
    <row r="1306" spans="1:6" s="4" customFormat="1" ht="15" x14ac:dyDescent="0.2">
      <c r="A1306" s="375" t="s">
        <v>589</v>
      </c>
      <c r="B1306" s="278" t="s">
        <v>795</v>
      </c>
      <c r="C1306" s="326">
        <v>1.34</v>
      </c>
      <c r="D1306" s="326" t="s">
        <v>838</v>
      </c>
      <c r="E1306" s="326">
        <v>3.23</v>
      </c>
      <c r="F1306" s="244"/>
    </row>
    <row r="1307" spans="1:6" s="4" customFormat="1" ht="30.75" customHeight="1" x14ac:dyDescent="0.2">
      <c r="A1307" s="636" t="s">
        <v>586</v>
      </c>
      <c r="B1307" s="636"/>
      <c r="C1307" s="636"/>
      <c r="D1307" s="636"/>
      <c r="E1307" s="636"/>
      <c r="F1307" s="636"/>
    </row>
    <row r="1308" spans="1:6" s="4" customFormat="1" ht="28.5" customHeight="1" x14ac:dyDescent="0.2">
      <c r="A1308" s="636" t="s">
        <v>590</v>
      </c>
      <c r="B1308" s="636"/>
      <c r="C1308" s="636"/>
      <c r="D1308" s="636"/>
      <c r="E1308" s="636"/>
      <c r="F1308" s="636"/>
    </row>
    <row r="1309" spans="1:6" s="4" customFormat="1" ht="36" customHeight="1" x14ac:dyDescent="0.2">
      <c r="A1309" s="636" t="s">
        <v>591</v>
      </c>
      <c r="B1309" s="636"/>
      <c r="C1309" s="636"/>
      <c r="D1309" s="636"/>
      <c r="E1309" s="636"/>
      <c r="F1309" s="636"/>
    </row>
    <row r="1310" spans="1:6" s="4" customFormat="1" x14ac:dyDescent="0.2">
      <c r="A1310" s="1"/>
      <c r="B1310" s="1"/>
      <c r="C1310" s="3"/>
      <c r="D1310" s="3"/>
      <c r="E1310" s="3"/>
      <c r="F1310" s="1"/>
    </row>
    <row r="1311" spans="1:6" s="4" customFormat="1" x14ac:dyDescent="0.2">
      <c r="A1311" s="1"/>
      <c r="B1311" s="1"/>
      <c r="C1311" s="158"/>
      <c r="D1311" s="3"/>
      <c r="E1311" s="3"/>
      <c r="F1311" s="1"/>
    </row>
    <row r="1312" spans="1:6" s="4" customFormat="1" ht="12.75" customHeight="1" x14ac:dyDescent="0.2">
      <c r="A1312" s="9" t="s">
        <v>592</v>
      </c>
      <c r="B1312" s="5"/>
      <c r="C1312" s="5"/>
      <c r="D1312" s="6"/>
      <c r="E1312" s="6"/>
    </row>
    <row r="1313" spans="1:9" s="4" customFormat="1" ht="12.75" customHeight="1" x14ac:dyDescent="0.2">
      <c r="A1313" s="9"/>
      <c r="B1313" s="5"/>
      <c r="C1313" s="5"/>
      <c r="D1313" s="6"/>
      <c r="E1313" s="6"/>
      <c r="F1313" s="10" t="s">
        <v>849</v>
      </c>
    </row>
    <row r="1314" spans="1:9" s="4" customFormat="1" ht="12.75" customHeight="1" x14ac:dyDescent="0.2">
      <c r="A1314" s="525" t="s">
        <v>593</v>
      </c>
      <c r="B1314" s="513" t="s">
        <v>744</v>
      </c>
      <c r="C1314" s="526">
        <v>2022</v>
      </c>
      <c r="D1314" s="526">
        <v>2021</v>
      </c>
      <c r="E1314" s="526">
        <v>2020</v>
      </c>
      <c r="F1314" s="526" t="s">
        <v>884</v>
      </c>
    </row>
    <row r="1315" spans="1:9" s="4" customFormat="1" ht="12.75" customHeight="1" x14ac:dyDescent="0.2">
      <c r="A1315" s="238" t="s">
        <v>594</v>
      </c>
      <c r="B1315" s="191" t="s">
        <v>796</v>
      </c>
      <c r="C1315" s="411">
        <f>C1316+C1319+C1322+C1325</f>
        <v>815613.19</v>
      </c>
      <c r="D1315" s="411">
        <f>D1316+D1319+D1322+D1325</f>
        <v>659529.53</v>
      </c>
      <c r="E1315" s="411">
        <f>E1316+E1319+E1322+E1325</f>
        <v>517854.67000000004</v>
      </c>
      <c r="F1315" s="163"/>
    </row>
    <row r="1316" spans="1:9" s="4" customFormat="1" x14ac:dyDescent="0.2">
      <c r="A1316" s="372" t="s">
        <v>918</v>
      </c>
      <c r="B1316" s="245" t="s">
        <v>755</v>
      </c>
      <c r="C1316" s="198">
        <f>C1317+C1318</f>
        <v>3661.81</v>
      </c>
      <c r="D1316" s="198">
        <f>D1317+D1318</f>
        <v>3441.45</v>
      </c>
      <c r="E1316" s="198">
        <f>E1317+E1318</f>
        <v>2203.0299999999997</v>
      </c>
      <c r="F1316" s="1"/>
    </row>
    <row r="1317" spans="1:9" s="4" customFormat="1" x14ac:dyDescent="0.2">
      <c r="A1317" s="296" t="s">
        <v>514</v>
      </c>
      <c r="B1317" s="245" t="s">
        <v>755</v>
      </c>
      <c r="C1317" s="412">
        <v>1138.04</v>
      </c>
      <c r="D1317" s="412">
        <v>1084.29</v>
      </c>
      <c r="E1317" s="412">
        <v>589.52</v>
      </c>
      <c r="F1317" s="164"/>
    </row>
    <row r="1318" spans="1:9" s="4" customFormat="1" x14ac:dyDescent="0.2">
      <c r="A1318" s="296" t="s">
        <v>515</v>
      </c>
      <c r="B1318" s="245" t="s">
        <v>755</v>
      </c>
      <c r="C1318" s="412">
        <v>2523.77</v>
      </c>
      <c r="D1318" s="412">
        <v>2357.16</v>
      </c>
      <c r="E1318" s="412">
        <v>1613.51</v>
      </c>
      <c r="F1318" s="164"/>
    </row>
    <row r="1319" spans="1:9" s="4" customFormat="1" x14ac:dyDescent="0.2">
      <c r="A1319" s="372" t="s">
        <v>595</v>
      </c>
      <c r="B1319" s="245" t="s">
        <v>755</v>
      </c>
      <c r="C1319" s="198">
        <f>C1320+C1321</f>
        <v>52182.770000000004</v>
      </c>
      <c r="D1319" s="198">
        <f>D1320+D1321</f>
        <v>47395.19</v>
      </c>
      <c r="E1319" s="198">
        <f>E1320+E1321</f>
        <v>33816.47</v>
      </c>
      <c r="F1319" s="164"/>
    </row>
    <row r="1320" spans="1:9" s="4" customFormat="1" x14ac:dyDescent="0.2">
      <c r="A1320" s="296" t="s">
        <v>514</v>
      </c>
      <c r="B1320" s="245" t="s">
        <v>755</v>
      </c>
      <c r="C1320" s="412">
        <v>10043.700000000001</v>
      </c>
      <c r="D1320" s="412">
        <v>9085.4699999999993</v>
      </c>
      <c r="E1320" s="412">
        <v>5702.42</v>
      </c>
      <c r="F1320" s="164"/>
    </row>
    <row r="1321" spans="1:9" s="4" customFormat="1" x14ac:dyDescent="0.2">
      <c r="A1321" s="296" t="s">
        <v>515</v>
      </c>
      <c r="B1321" s="245" t="s">
        <v>755</v>
      </c>
      <c r="C1321" s="412">
        <v>42139.07</v>
      </c>
      <c r="D1321" s="412">
        <v>38309.72</v>
      </c>
      <c r="E1321" s="412">
        <v>28114.05</v>
      </c>
      <c r="F1321" s="164"/>
      <c r="I1321" s="4" t="s">
        <v>894</v>
      </c>
    </row>
    <row r="1322" spans="1:9" s="4" customFormat="1" x14ac:dyDescent="0.2">
      <c r="A1322" s="372" t="s">
        <v>596</v>
      </c>
      <c r="B1322" s="245" t="s">
        <v>755</v>
      </c>
      <c r="C1322" s="198">
        <f>C1323+C1324</f>
        <v>400370.34</v>
      </c>
      <c r="D1322" s="198">
        <f>D1323+D1324</f>
        <v>325645.88</v>
      </c>
      <c r="E1322" s="198">
        <f>E1323+E1324</f>
        <v>276574.26</v>
      </c>
      <c r="F1322" s="164"/>
    </row>
    <row r="1323" spans="1:9" s="4" customFormat="1" x14ac:dyDescent="0.2">
      <c r="A1323" s="296" t="s">
        <v>514</v>
      </c>
      <c r="B1323" s="245" t="s">
        <v>755</v>
      </c>
      <c r="C1323" s="412">
        <v>111107.46</v>
      </c>
      <c r="D1323" s="412">
        <v>89984.72</v>
      </c>
      <c r="E1323" s="412">
        <v>76310.84</v>
      </c>
      <c r="F1323" s="164"/>
    </row>
    <row r="1324" spans="1:9" s="4" customFormat="1" x14ac:dyDescent="0.2">
      <c r="A1324" s="296" t="s">
        <v>515</v>
      </c>
      <c r="B1324" s="245" t="s">
        <v>755</v>
      </c>
      <c r="C1324" s="412">
        <v>289262.88</v>
      </c>
      <c r="D1324" s="412">
        <v>235661.16</v>
      </c>
      <c r="E1324" s="412">
        <v>200263.42</v>
      </c>
      <c r="F1324" s="164"/>
    </row>
    <row r="1325" spans="1:9" s="4" customFormat="1" x14ac:dyDescent="0.2">
      <c r="A1325" s="372" t="s">
        <v>597</v>
      </c>
      <c r="B1325" s="245" t="s">
        <v>755</v>
      </c>
      <c r="C1325" s="198">
        <f>C1326+C1327</f>
        <v>359398.26999999996</v>
      </c>
      <c r="D1325" s="198">
        <f>D1326+D1327</f>
        <v>283047.01</v>
      </c>
      <c r="E1325" s="198">
        <f>E1326+E1327</f>
        <v>205260.91</v>
      </c>
      <c r="F1325" s="164"/>
    </row>
    <row r="1326" spans="1:9" s="4" customFormat="1" x14ac:dyDescent="0.2">
      <c r="A1326" s="296" t="s">
        <v>514</v>
      </c>
      <c r="B1326" s="245" t="s">
        <v>755</v>
      </c>
      <c r="C1326" s="412">
        <v>9662.2199999999993</v>
      </c>
      <c r="D1326" s="412">
        <v>8525.01</v>
      </c>
      <c r="E1326" s="412">
        <v>7911.57</v>
      </c>
      <c r="F1326" s="164"/>
    </row>
    <row r="1327" spans="1:9" s="4" customFormat="1" x14ac:dyDescent="0.2">
      <c r="A1327" s="296" t="s">
        <v>515</v>
      </c>
      <c r="B1327" s="245" t="s">
        <v>755</v>
      </c>
      <c r="C1327" s="412">
        <v>349736.05</v>
      </c>
      <c r="D1327" s="412">
        <v>274522</v>
      </c>
      <c r="E1327" s="412">
        <v>197349.34</v>
      </c>
      <c r="F1327" s="164"/>
    </row>
    <row r="1328" spans="1:9" s="4" customFormat="1" x14ac:dyDescent="0.2">
      <c r="A1328" s="372" t="s">
        <v>598</v>
      </c>
      <c r="B1328" s="245" t="s">
        <v>755</v>
      </c>
      <c r="C1328" s="198">
        <f>C1317+C1320+C1323+C1326</f>
        <v>131951.42000000001</v>
      </c>
      <c r="D1328" s="198">
        <f>D1317+D1320+D1323+D1326</f>
        <v>108679.48999999999</v>
      </c>
      <c r="E1328" s="198">
        <f>E1317+E1320+E1323+E1326</f>
        <v>90514.35</v>
      </c>
      <c r="F1328" s="1"/>
      <c r="I1328" s="4" t="s">
        <v>895</v>
      </c>
    </row>
    <row r="1329" spans="1:7" s="4" customFormat="1" x14ac:dyDescent="0.2">
      <c r="A1329" s="372" t="s">
        <v>599</v>
      </c>
      <c r="B1329" s="245" t="s">
        <v>755</v>
      </c>
      <c r="C1329" s="198">
        <f t="shared" ref="C1329:D1329" si="1">C1318+C1321+C1324+C1327</f>
        <v>683661.77</v>
      </c>
      <c r="D1329" s="198">
        <f t="shared" si="1"/>
        <v>550850.04</v>
      </c>
      <c r="E1329" s="198">
        <f t="shared" ref="E1329" si="2">E1318+E1321+E1324+E1327</f>
        <v>427340.32</v>
      </c>
      <c r="F1329" s="1"/>
    </row>
    <row r="1330" spans="1:7" s="4" customFormat="1" x14ac:dyDescent="0.2">
      <c r="A1330" s="372"/>
      <c r="B1330" s="245"/>
      <c r="C1330" s="328"/>
      <c r="D1330" s="328"/>
      <c r="E1330" s="328"/>
      <c r="F1330" s="1"/>
    </row>
    <row r="1331" spans="1:7" s="4" customFormat="1" x14ac:dyDescent="0.2">
      <c r="A1331" s="320" t="s">
        <v>600</v>
      </c>
      <c r="B1331" s="321" t="s">
        <v>755</v>
      </c>
      <c r="C1331" s="329">
        <v>13.42</v>
      </c>
      <c r="D1331" s="329">
        <v>11.13</v>
      </c>
      <c r="E1331" s="329">
        <v>8.77</v>
      </c>
      <c r="F1331" s="163"/>
    </row>
    <row r="1332" spans="1:7" s="4" customFormat="1" ht="12.75" customHeight="1" x14ac:dyDescent="0.2">
      <c r="A1332" s="1"/>
      <c r="B1332" s="1"/>
      <c r="C1332" s="3"/>
      <c r="D1332" s="3"/>
      <c r="E1332" s="3"/>
      <c r="F1332" s="1"/>
    </row>
    <row r="1333" spans="1:7" s="4" customFormat="1" ht="12.75" customHeight="1" x14ac:dyDescent="0.2">
      <c r="A1333" s="1"/>
      <c r="B1333" s="1"/>
      <c r="C1333" s="3"/>
      <c r="D1333" s="3"/>
      <c r="E1333" s="3"/>
      <c r="F1333" s="1"/>
    </row>
    <row r="1334" spans="1:7" s="4" customFormat="1" x14ac:dyDescent="0.2">
      <c r="A1334" s="162"/>
      <c r="B1334" s="135"/>
      <c r="C1334" s="135"/>
      <c r="D1334" s="123"/>
      <c r="E1334" s="123"/>
      <c r="F1334" s="10" t="s">
        <v>849</v>
      </c>
    </row>
    <row r="1335" spans="1:7" s="4" customFormat="1" ht="15" x14ac:dyDescent="0.2">
      <c r="A1335" s="525" t="s">
        <v>601</v>
      </c>
      <c r="B1335" s="513" t="s">
        <v>744</v>
      </c>
      <c r="C1335" s="526">
        <v>2022</v>
      </c>
      <c r="D1335" s="526">
        <v>2021</v>
      </c>
      <c r="E1335" s="526">
        <v>2020</v>
      </c>
      <c r="F1335" s="526" t="s">
        <v>885</v>
      </c>
      <c r="G1335" s="165"/>
    </row>
    <row r="1336" spans="1:7" s="4" customFormat="1" x14ac:dyDescent="0.2">
      <c r="A1336" s="302" t="s">
        <v>602</v>
      </c>
      <c r="B1336" s="303" t="s">
        <v>755</v>
      </c>
      <c r="C1336" s="192">
        <f>SUM(C1337:C1340)</f>
        <v>17349</v>
      </c>
      <c r="D1336" s="192">
        <f>SUM(D1337:D1340)</f>
        <v>15092</v>
      </c>
      <c r="E1336" s="192">
        <f>SUM(E1337:E1340)</f>
        <v>13076</v>
      </c>
      <c r="F1336" s="163"/>
    </row>
    <row r="1337" spans="1:7" s="4" customFormat="1" x14ac:dyDescent="0.2">
      <c r="A1337" s="372" t="s">
        <v>919</v>
      </c>
      <c r="B1337" s="245" t="s">
        <v>755</v>
      </c>
      <c r="C1337" s="198">
        <v>754</v>
      </c>
      <c r="D1337" s="198">
        <v>698</v>
      </c>
      <c r="E1337" s="198">
        <v>670</v>
      </c>
      <c r="F1337" s="1"/>
    </row>
    <row r="1338" spans="1:7" s="4" customFormat="1" x14ac:dyDescent="0.2">
      <c r="A1338" s="372" t="s">
        <v>603</v>
      </c>
      <c r="B1338" s="245" t="s">
        <v>755</v>
      </c>
      <c r="C1338" s="198">
        <v>7524</v>
      </c>
      <c r="D1338" s="198">
        <v>6559</v>
      </c>
      <c r="E1338" s="198">
        <v>5695</v>
      </c>
      <c r="F1338" s="1"/>
    </row>
    <row r="1339" spans="1:7" s="4" customFormat="1" x14ac:dyDescent="0.2">
      <c r="A1339" s="372" t="s">
        <v>604</v>
      </c>
      <c r="B1339" s="245" t="s">
        <v>755</v>
      </c>
      <c r="C1339" s="198">
        <v>8943</v>
      </c>
      <c r="D1339" s="198">
        <v>7737</v>
      </c>
      <c r="E1339" s="198">
        <v>6711</v>
      </c>
      <c r="F1339" s="1"/>
    </row>
    <row r="1340" spans="1:7" s="4" customFormat="1" x14ac:dyDescent="0.2">
      <c r="A1340" s="372" t="s">
        <v>605</v>
      </c>
      <c r="B1340" s="245" t="s">
        <v>755</v>
      </c>
      <c r="C1340" s="198">
        <v>128</v>
      </c>
      <c r="D1340" s="198">
        <v>98</v>
      </c>
      <c r="E1340" s="198">
        <v>0</v>
      </c>
      <c r="F1340" s="1"/>
    </row>
    <row r="1341" spans="1:7" s="4" customFormat="1" x14ac:dyDescent="0.2">
      <c r="A1341" s="372"/>
      <c r="B1341" s="245"/>
      <c r="C1341" s="316"/>
      <c r="D1341" s="316"/>
      <c r="E1341" s="316"/>
      <c r="F1341" s="1"/>
    </row>
    <row r="1342" spans="1:7" s="4" customFormat="1" x14ac:dyDescent="0.2">
      <c r="A1342" s="372" t="s">
        <v>606</v>
      </c>
      <c r="B1342" s="245" t="s">
        <v>747</v>
      </c>
      <c r="C1342" s="330">
        <v>26</v>
      </c>
      <c r="D1342" s="330">
        <v>25</v>
      </c>
      <c r="E1342" s="330">
        <v>24</v>
      </c>
      <c r="F1342" s="1"/>
    </row>
    <row r="1343" spans="1:7" s="4" customFormat="1" ht="12.75" customHeight="1" x14ac:dyDescent="0.2">
      <c r="A1343" s="372" t="s">
        <v>607</v>
      </c>
      <c r="B1343" s="245" t="s">
        <v>747</v>
      </c>
      <c r="C1343" s="330">
        <v>74</v>
      </c>
      <c r="D1343" s="330">
        <v>75</v>
      </c>
      <c r="E1343" s="330">
        <v>76</v>
      </c>
      <c r="F1343" s="1"/>
    </row>
    <row r="1344" spans="1:7" s="4" customFormat="1" x14ac:dyDescent="0.2">
      <c r="A1344" s="372"/>
      <c r="B1344" s="245"/>
      <c r="C1344" s="330"/>
      <c r="D1344" s="330"/>
      <c r="E1344" s="330"/>
      <c r="F1344" s="1"/>
    </row>
    <row r="1345" spans="1:7" s="4" customFormat="1" ht="15" x14ac:dyDescent="0.2">
      <c r="A1345" s="300" t="s">
        <v>608</v>
      </c>
      <c r="B1345" s="301" t="s">
        <v>747</v>
      </c>
      <c r="C1345" s="413">
        <v>28</v>
      </c>
      <c r="D1345" s="413">
        <v>24.91</v>
      </c>
      <c r="E1345" s="166">
        <v>22</v>
      </c>
      <c r="F1345" s="1"/>
      <c r="G1345" s="165"/>
    </row>
    <row r="1346" spans="1:7" s="4" customFormat="1" x14ac:dyDescent="0.2">
      <c r="A1346" s="300" t="s">
        <v>609</v>
      </c>
      <c r="B1346" s="245" t="s">
        <v>755</v>
      </c>
      <c r="C1346" s="198">
        <f>SUM(C1347:C1350)</f>
        <v>2407</v>
      </c>
      <c r="D1346" s="198">
        <f>SUM(D1347:D1350)</f>
        <v>1395</v>
      </c>
      <c r="E1346" s="198">
        <f>SUM(E1347:E1350)</f>
        <v>1153</v>
      </c>
      <c r="F1346" s="443"/>
    </row>
    <row r="1347" spans="1:7" s="4" customFormat="1" x14ac:dyDescent="0.2">
      <c r="A1347" s="372" t="s">
        <v>920</v>
      </c>
      <c r="B1347" s="245" t="s">
        <v>755</v>
      </c>
      <c r="C1347" s="198">
        <v>13</v>
      </c>
      <c r="D1347" s="198">
        <v>9</v>
      </c>
      <c r="E1347" s="198">
        <v>6</v>
      </c>
      <c r="F1347" s="159"/>
    </row>
    <row r="1348" spans="1:7" s="4" customFormat="1" x14ac:dyDescent="0.2">
      <c r="A1348" s="372" t="s">
        <v>610</v>
      </c>
      <c r="B1348" s="245" t="s">
        <v>755</v>
      </c>
      <c r="C1348" s="198">
        <v>824</v>
      </c>
      <c r="D1348" s="198">
        <v>578</v>
      </c>
      <c r="E1348" s="198">
        <v>389</v>
      </c>
      <c r="F1348" s="1"/>
    </row>
    <row r="1349" spans="1:7" s="4" customFormat="1" x14ac:dyDescent="0.2">
      <c r="A1349" s="372" t="s">
        <v>611</v>
      </c>
      <c r="B1349" s="245" t="s">
        <v>755</v>
      </c>
      <c r="C1349" s="198">
        <v>1557</v>
      </c>
      <c r="D1349" s="198">
        <v>804</v>
      </c>
      <c r="E1349" s="198">
        <v>758</v>
      </c>
      <c r="F1349" s="1"/>
    </row>
    <row r="1350" spans="1:7" s="4" customFormat="1" x14ac:dyDescent="0.2">
      <c r="A1350" s="372" t="s">
        <v>612</v>
      </c>
      <c r="B1350" s="245" t="s">
        <v>755</v>
      </c>
      <c r="C1350" s="198">
        <v>13</v>
      </c>
      <c r="D1350" s="198">
        <v>4</v>
      </c>
      <c r="E1350" s="198">
        <v>0</v>
      </c>
      <c r="F1350" s="1"/>
    </row>
    <row r="1351" spans="1:7" s="4" customFormat="1" x14ac:dyDescent="0.2">
      <c r="A1351" s="372"/>
      <c r="B1351" s="245"/>
      <c r="C1351" s="316"/>
      <c r="D1351" s="316"/>
      <c r="E1351" s="316"/>
      <c r="F1351" s="1"/>
    </row>
    <row r="1352" spans="1:7" s="4" customFormat="1" x14ac:dyDescent="0.2">
      <c r="A1352" s="372" t="s">
        <v>613</v>
      </c>
      <c r="B1352" s="245" t="s">
        <v>747</v>
      </c>
      <c r="C1352" s="330">
        <v>35</v>
      </c>
      <c r="D1352" s="330">
        <v>32</v>
      </c>
      <c r="E1352" s="330">
        <v>28</v>
      </c>
      <c r="F1352" s="1"/>
    </row>
    <row r="1353" spans="1:7" s="4" customFormat="1" ht="12.75" customHeight="1" x14ac:dyDescent="0.2">
      <c r="A1353" s="372" t="s">
        <v>614</v>
      </c>
      <c r="B1353" s="245" t="s">
        <v>747</v>
      </c>
      <c r="C1353" s="330">
        <v>65</v>
      </c>
      <c r="D1353" s="330">
        <v>68</v>
      </c>
      <c r="E1353" s="330">
        <v>72</v>
      </c>
      <c r="F1353" s="1"/>
    </row>
    <row r="1354" spans="1:7" s="4" customFormat="1" ht="18" customHeight="1" x14ac:dyDescent="0.2">
      <c r="A1354" s="372"/>
      <c r="B1354" s="245"/>
      <c r="C1354" s="316"/>
      <c r="D1354" s="316"/>
      <c r="E1354" s="316"/>
      <c r="F1354" s="1"/>
    </row>
    <row r="1355" spans="1:7" s="4" customFormat="1" ht="17.25" customHeight="1" x14ac:dyDescent="0.2">
      <c r="A1355" s="320" t="s">
        <v>615</v>
      </c>
      <c r="B1355" s="321" t="s">
        <v>747</v>
      </c>
      <c r="C1355" s="167">
        <v>4</v>
      </c>
      <c r="D1355" s="167">
        <v>2.2999999999999998</v>
      </c>
      <c r="E1355" s="167">
        <v>2</v>
      </c>
      <c r="F1355" s="1"/>
    </row>
    <row r="1356" spans="1:7" s="4" customFormat="1" ht="17.100000000000001" customHeight="1" x14ac:dyDescent="0.2">
      <c r="A1356" s="617" t="s">
        <v>616</v>
      </c>
      <c r="B1356" s="617"/>
      <c r="C1356" s="617"/>
      <c r="D1356" s="617"/>
      <c r="E1356" s="617"/>
      <c r="F1356" s="617"/>
    </row>
    <row r="1357" spans="1:7" s="4" customFormat="1" ht="17.100000000000001" customHeight="1" x14ac:dyDescent="0.2">
      <c r="A1357" s="617" t="s">
        <v>617</v>
      </c>
      <c r="B1357" s="617"/>
      <c r="C1357" s="617"/>
      <c r="D1357" s="617"/>
      <c r="E1357" s="617"/>
      <c r="F1357" s="617"/>
    </row>
    <row r="1358" spans="1:7" s="4" customFormat="1" ht="17.100000000000001" customHeight="1" x14ac:dyDescent="0.2">
      <c r="A1358" s="617" t="s">
        <v>618</v>
      </c>
      <c r="B1358" s="617"/>
      <c r="C1358" s="617"/>
      <c r="D1358" s="617"/>
      <c r="E1358" s="617"/>
      <c r="F1358" s="617"/>
    </row>
    <row r="1359" spans="1:7" s="4" customFormat="1" ht="12.75" customHeight="1" x14ac:dyDescent="0.2">
      <c r="A1359" s="102"/>
      <c r="B1359" s="102"/>
      <c r="C1359" s="103"/>
      <c r="D1359" s="103"/>
      <c r="E1359" s="103"/>
      <c r="F1359" s="102"/>
    </row>
    <row r="1360" spans="1:7" s="4" customFormat="1" ht="12.75" customHeight="1" x14ac:dyDescent="0.2">
      <c r="A1360" s="102"/>
      <c r="B1360" s="102"/>
      <c r="C1360" s="103"/>
      <c r="D1360" s="103"/>
      <c r="E1360" s="103"/>
      <c r="F1360" s="102"/>
    </row>
    <row r="1361" spans="1:6" s="4" customFormat="1" ht="15" customHeight="1" x14ac:dyDescent="0.2">
      <c r="A1361" s="1"/>
      <c r="B1361" s="1"/>
      <c r="C1361" s="3"/>
      <c r="D1361" s="3"/>
      <c r="E1361" s="3"/>
      <c r="F1361" s="1"/>
    </row>
    <row r="1362" spans="1:6" s="4" customFormat="1" ht="15" x14ac:dyDescent="0.2">
      <c r="A1362" s="9" t="s">
        <v>619</v>
      </c>
      <c r="B1362" s="5"/>
      <c r="C1362" s="5"/>
      <c r="D1362" s="6"/>
      <c r="E1362" s="6"/>
      <c r="F1362" s="10" t="s">
        <v>849</v>
      </c>
    </row>
    <row r="1363" spans="1:6" s="4" customFormat="1" ht="25.5" x14ac:dyDescent="0.2">
      <c r="A1363" s="529" t="s">
        <v>620</v>
      </c>
      <c r="B1363" s="513" t="s">
        <v>744</v>
      </c>
      <c r="C1363" s="530">
        <v>2022</v>
      </c>
      <c r="D1363" s="530">
        <v>2021</v>
      </c>
      <c r="E1363" s="530">
        <v>2020</v>
      </c>
      <c r="F1363" s="555" t="s">
        <v>886</v>
      </c>
    </row>
    <row r="1364" spans="1:6" s="4" customFormat="1" x14ac:dyDescent="0.2">
      <c r="A1364" s="238" t="s">
        <v>621</v>
      </c>
      <c r="B1364" s="191" t="s">
        <v>755</v>
      </c>
      <c r="C1364" s="192">
        <f>+C1365+C1369+C1373+C1377</f>
        <v>85361</v>
      </c>
      <c r="D1364" s="192">
        <f>+D1365+D1369+D1373+D1377</f>
        <v>81906</v>
      </c>
      <c r="E1364" s="239">
        <f>+E1365+E1369+E1373+E1377</f>
        <v>81409</v>
      </c>
      <c r="F1364" s="74"/>
    </row>
    <row r="1365" spans="1:6" s="4" customFormat="1" x14ac:dyDescent="0.2">
      <c r="A1365" s="629" t="s">
        <v>918</v>
      </c>
      <c r="B1365" s="245" t="s">
        <v>755</v>
      </c>
      <c r="C1365" s="198">
        <f>SUM(C1367:C1368)</f>
        <v>1070</v>
      </c>
      <c r="D1365" s="198">
        <f>SUM(D1367:D1368)</f>
        <v>998</v>
      </c>
      <c r="E1365" s="307">
        <f>SUM(E1367:E1368)</f>
        <v>1004</v>
      </c>
      <c r="F1365" s="1"/>
    </row>
    <row r="1366" spans="1:6" s="4" customFormat="1" x14ac:dyDescent="0.2">
      <c r="A1366" s="629"/>
      <c r="B1366" s="245" t="s">
        <v>747</v>
      </c>
      <c r="C1366" s="330">
        <f>+C1365/C1364*100</f>
        <v>1.2534998418481509</v>
      </c>
      <c r="D1366" s="330">
        <f>+D1365/D1364*100</f>
        <v>1.2184699533611703</v>
      </c>
      <c r="E1366" s="331">
        <f>+E1365/E1364*100</f>
        <v>1.2332788757999729</v>
      </c>
      <c r="F1366" s="1"/>
    </row>
    <row r="1367" spans="1:6" s="4" customFormat="1" x14ac:dyDescent="0.2">
      <c r="A1367" s="296" t="s">
        <v>514</v>
      </c>
      <c r="B1367" s="245" t="s">
        <v>755</v>
      </c>
      <c r="C1367" s="198">
        <v>271</v>
      </c>
      <c r="D1367" s="198">
        <v>237</v>
      </c>
      <c r="E1367" s="198">
        <v>215</v>
      </c>
      <c r="F1367" s="1"/>
    </row>
    <row r="1368" spans="1:6" s="4" customFormat="1" x14ac:dyDescent="0.2">
      <c r="A1368" s="296" t="s">
        <v>515</v>
      </c>
      <c r="B1368" s="245" t="s">
        <v>755</v>
      </c>
      <c r="C1368" s="198">
        <v>799</v>
      </c>
      <c r="D1368" s="198">
        <v>761</v>
      </c>
      <c r="E1368" s="198">
        <v>789</v>
      </c>
      <c r="F1368" s="1"/>
    </row>
    <row r="1369" spans="1:6" s="4" customFormat="1" x14ac:dyDescent="0.2">
      <c r="A1369" s="629" t="s">
        <v>595</v>
      </c>
      <c r="B1369" s="245" t="s">
        <v>755</v>
      </c>
      <c r="C1369" s="198">
        <f>SUM(C1371:C1372)</f>
        <v>12936</v>
      </c>
      <c r="D1369" s="198">
        <f>SUM(D1371:D1372)</f>
        <v>12285</v>
      </c>
      <c r="E1369" s="198">
        <f>SUM(E1371:E1372)</f>
        <v>11896</v>
      </c>
      <c r="F1369" s="1"/>
    </row>
    <row r="1370" spans="1:6" s="4" customFormat="1" x14ac:dyDescent="0.2">
      <c r="A1370" s="629"/>
      <c r="B1370" s="245" t="s">
        <v>747</v>
      </c>
      <c r="C1370" s="308">
        <f>+C1369/C1364*100</f>
        <v>15.154461639390354</v>
      </c>
      <c r="D1370" s="308">
        <f>+D1369/D1364*100</f>
        <v>14.998901179400775</v>
      </c>
      <c r="E1370" s="308">
        <f>+E1369/E1364*100</f>
        <v>14.612634966649878</v>
      </c>
      <c r="F1370" s="1"/>
    </row>
    <row r="1371" spans="1:6" s="4" customFormat="1" x14ac:dyDescent="0.2">
      <c r="A1371" s="296" t="s">
        <v>514</v>
      </c>
      <c r="B1371" s="245" t="s">
        <v>755</v>
      </c>
      <c r="C1371" s="198">
        <v>3091</v>
      </c>
      <c r="D1371" s="198">
        <v>2743</v>
      </c>
      <c r="E1371" s="198">
        <v>2503</v>
      </c>
      <c r="F1371" s="150"/>
    </row>
    <row r="1372" spans="1:6" s="4" customFormat="1" x14ac:dyDescent="0.2">
      <c r="A1372" s="296" t="s">
        <v>515</v>
      </c>
      <c r="B1372" s="245" t="s">
        <v>755</v>
      </c>
      <c r="C1372" s="198">
        <v>9845</v>
      </c>
      <c r="D1372" s="198">
        <v>9542</v>
      </c>
      <c r="E1372" s="198">
        <v>9393</v>
      </c>
      <c r="F1372" s="1"/>
    </row>
    <row r="1373" spans="1:6" s="4" customFormat="1" x14ac:dyDescent="0.2">
      <c r="A1373" s="629" t="s">
        <v>596</v>
      </c>
      <c r="B1373" s="245" t="s">
        <v>755</v>
      </c>
      <c r="C1373" s="198">
        <f>SUM(C1375:C1376)</f>
        <v>41692</v>
      </c>
      <c r="D1373" s="198">
        <f>SUM(D1375:D1376)</f>
        <v>39934</v>
      </c>
      <c r="E1373" s="198">
        <f>SUM(E1375:E1376)</f>
        <v>38829</v>
      </c>
      <c r="F1373" s="1"/>
    </row>
    <row r="1374" spans="1:6" s="4" customFormat="1" x14ac:dyDescent="0.2">
      <c r="A1374" s="629"/>
      <c r="B1374" s="245" t="s">
        <v>747</v>
      </c>
      <c r="C1374" s="308">
        <f>+C1373/C1364*100</f>
        <v>48.841977015264582</v>
      </c>
      <c r="D1374" s="308">
        <f>+D1373/D1364*100</f>
        <v>48.755890899323617</v>
      </c>
      <c r="E1374" s="308">
        <f>+E1373/E1364*100</f>
        <v>47.69620066577405</v>
      </c>
      <c r="F1374" s="1"/>
    </row>
    <row r="1375" spans="1:6" s="4" customFormat="1" x14ac:dyDescent="0.2">
      <c r="A1375" s="296" t="s">
        <v>514</v>
      </c>
      <c r="B1375" s="245" t="s">
        <v>755</v>
      </c>
      <c r="C1375" s="198">
        <v>11141</v>
      </c>
      <c r="D1375" s="198">
        <v>10386</v>
      </c>
      <c r="E1375" s="198">
        <v>9829</v>
      </c>
      <c r="F1375" s="150"/>
    </row>
    <row r="1376" spans="1:6" s="4" customFormat="1" x14ac:dyDescent="0.2">
      <c r="A1376" s="296" t="s">
        <v>515</v>
      </c>
      <c r="B1376" s="245" t="s">
        <v>755</v>
      </c>
      <c r="C1376" s="198">
        <v>30551</v>
      </c>
      <c r="D1376" s="198">
        <v>29548</v>
      </c>
      <c r="E1376" s="198">
        <v>29000</v>
      </c>
      <c r="F1376" s="1"/>
    </row>
    <row r="1377" spans="1:6" s="4" customFormat="1" x14ac:dyDescent="0.2">
      <c r="A1377" s="629" t="s">
        <v>597</v>
      </c>
      <c r="B1377" s="245" t="s">
        <v>755</v>
      </c>
      <c r="C1377" s="198">
        <f>SUM(C1379:C1380)</f>
        <v>29663</v>
      </c>
      <c r="D1377" s="198">
        <f>SUM(D1379:D1380)</f>
        <v>28689</v>
      </c>
      <c r="E1377" s="198">
        <f>SUM(E1379:E1380)</f>
        <v>29680</v>
      </c>
      <c r="F1377" s="1"/>
    </row>
    <row r="1378" spans="1:6" s="4" customFormat="1" x14ac:dyDescent="0.2">
      <c r="A1378" s="629"/>
      <c r="B1378" s="245" t="s">
        <v>747</v>
      </c>
      <c r="C1378" s="308">
        <f>+C1377/C1364*100</f>
        <v>34.750061503496916</v>
      </c>
      <c r="D1378" s="308">
        <f>+D1377/D1364*100</f>
        <v>35.026737967914443</v>
      </c>
      <c r="E1378" s="308">
        <f>+E1377/E1364*100</f>
        <v>36.457885491776096</v>
      </c>
      <c r="F1378" s="1"/>
    </row>
    <row r="1379" spans="1:6" s="4" customFormat="1" x14ac:dyDescent="0.2">
      <c r="A1379" s="296" t="s">
        <v>514</v>
      </c>
      <c r="B1379" s="245" t="s">
        <v>755</v>
      </c>
      <c r="C1379" s="198">
        <v>2528</v>
      </c>
      <c r="D1379" s="198">
        <v>2261</v>
      </c>
      <c r="E1379" s="198">
        <v>2291</v>
      </c>
      <c r="F1379" s="150"/>
    </row>
    <row r="1380" spans="1:6" s="4" customFormat="1" x14ac:dyDescent="0.2">
      <c r="A1380" s="296" t="s">
        <v>515</v>
      </c>
      <c r="B1380" s="245" t="s">
        <v>755</v>
      </c>
      <c r="C1380" s="198">
        <v>27135</v>
      </c>
      <c r="D1380" s="198">
        <v>26428</v>
      </c>
      <c r="E1380" s="198">
        <v>27389</v>
      </c>
      <c r="F1380" s="1"/>
    </row>
    <row r="1381" spans="1:6" s="4" customFormat="1" x14ac:dyDescent="0.2">
      <c r="A1381" s="296"/>
      <c r="B1381" s="245"/>
      <c r="C1381" s="198"/>
      <c r="D1381" s="198"/>
      <c r="E1381" s="307"/>
      <c r="F1381" s="1"/>
    </row>
    <row r="1382" spans="1:6" s="4" customFormat="1" x14ac:dyDescent="0.2">
      <c r="A1382" s="372" t="s">
        <v>622</v>
      </c>
      <c r="B1382" s="245" t="s">
        <v>747</v>
      </c>
      <c r="C1382" s="308">
        <f>+(C1367+C1371+C1375+C1379)/C1364*100</f>
        <v>19.951734398612949</v>
      </c>
      <c r="D1382" s="308">
        <f>+(D1367+D1371+D1375+D1379)/D1364*100</f>
        <v>19.079188337850709</v>
      </c>
      <c r="E1382" s="277">
        <f>+(E1367+E1371+E1375+E1379)/E1364*100</f>
        <v>18.226486015059759</v>
      </c>
      <c r="F1382" s="1"/>
    </row>
    <row r="1383" spans="1:6" s="4" customFormat="1" x14ac:dyDescent="0.2">
      <c r="A1383" s="372" t="s">
        <v>623</v>
      </c>
      <c r="B1383" s="245" t="s">
        <v>747</v>
      </c>
      <c r="C1383" s="308">
        <f>+(C1368+C1372+C1376+C1380)/C1364*100</f>
        <v>80.048265601387044</v>
      </c>
      <c r="D1383" s="308">
        <f>+(D1368+D1372+D1376+D1380)/D1364*100</f>
        <v>80.920811662149291</v>
      </c>
      <c r="E1383" s="277">
        <f>+(E1368+E1372+E1376+E1380)/E1364*100</f>
        <v>81.773513984940237</v>
      </c>
      <c r="F1383" s="1"/>
    </row>
    <row r="1384" spans="1:6" s="4" customFormat="1" x14ac:dyDescent="0.2">
      <c r="A1384" s="276" t="s">
        <v>624</v>
      </c>
      <c r="B1384" s="332" t="s">
        <v>755</v>
      </c>
      <c r="C1384" s="407">
        <v>82998</v>
      </c>
      <c r="D1384" s="407">
        <v>81365.35882239393</v>
      </c>
      <c r="E1384" s="282">
        <v>81838.11</v>
      </c>
      <c r="F1384" s="1"/>
    </row>
    <row r="1385" spans="1:6" s="4" customFormat="1" x14ac:dyDescent="0.2">
      <c r="A1385" s="146"/>
      <c r="B1385" s="82"/>
      <c r="C1385" s="147"/>
      <c r="D1385" s="147"/>
      <c r="E1385" s="147"/>
      <c r="F1385" s="1"/>
    </row>
    <row r="1386" spans="1:6" s="4" customFormat="1" x14ac:dyDescent="0.2">
      <c r="A1386" s="146"/>
      <c r="B1386" s="82"/>
      <c r="C1386" s="147"/>
      <c r="D1386" s="147"/>
      <c r="E1386" s="147"/>
      <c r="F1386" s="1"/>
    </row>
    <row r="1387" spans="1:6" s="4" customFormat="1" x14ac:dyDescent="0.2">
      <c r="A1387" s="146"/>
      <c r="B1387" s="82"/>
      <c r="C1387" s="82"/>
      <c r="D1387" s="147"/>
      <c r="E1387" s="147"/>
      <c r="F1387" s="10" t="s">
        <v>849</v>
      </c>
    </row>
    <row r="1388" spans="1:6" s="4" customFormat="1" ht="25.5" x14ac:dyDescent="0.2">
      <c r="A1388" s="529" t="s">
        <v>625</v>
      </c>
      <c r="B1388" s="513" t="s">
        <v>744</v>
      </c>
      <c r="C1388" s="530">
        <v>2022</v>
      </c>
      <c r="D1388" s="530">
        <v>2021</v>
      </c>
      <c r="E1388" s="530">
        <v>2020</v>
      </c>
      <c r="F1388" s="555" t="s">
        <v>886</v>
      </c>
    </row>
    <row r="1389" spans="1:6" s="4" customFormat="1" x14ac:dyDescent="0.2">
      <c r="A1389" s="238" t="s">
        <v>626</v>
      </c>
      <c r="B1389" s="191" t="s">
        <v>755</v>
      </c>
      <c r="C1389" s="192">
        <f>+C1390+C1392+C1394+C1396</f>
        <v>85361</v>
      </c>
      <c r="D1389" s="192">
        <f>+D1390+D1392+D1394+D1396</f>
        <v>81906</v>
      </c>
      <c r="E1389" s="192">
        <f>+E1390+E1392+E1394+E1396</f>
        <v>81409</v>
      </c>
      <c r="F1389" s="168"/>
    </row>
    <row r="1390" spans="1:6" s="4" customFormat="1" x14ac:dyDescent="0.2">
      <c r="A1390" s="644" t="s">
        <v>518</v>
      </c>
      <c r="B1390" s="245" t="s">
        <v>755</v>
      </c>
      <c r="C1390" s="198">
        <v>29144</v>
      </c>
      <c r="D1390" s="198">
        <v>28724</v>
      </c>
      <c r="E1390" s="198">
        <v>28196</v>
      </c>
      <c r="F1390" s="1"/>
    </row>
    <row r="1391" spans="1:6" s="4" customFormat="1" x14ac:dyDescent="0.2">
      <c r="A1391" s="645"/>
      <c r="B1391" s="245" t="s">
        <v>747</v>
      </c>
      <c r="C1391" s="308">
        <f>+C1390/C1389*100</f>
        <v>34.14205550544159</v>
      </c>
      <c r="D1391" s="308">
        <f>+D1390/D1389*100</f>
        <v>35.06946988010646</v>
      </c>
      <c r="E1391" s="308">
        <f>+E1390/E1389*100</f>
        <v>34.634991217187292</v>
      </c>
      <c r="F1391" s="1"/>
    </row>
    <row r="1392" spans="1:6" s="4" customFormat="1" x14ac:dyDescent="0.2">
      <c r="A1392" s="644" t="s">
        <v>519</v>
      </c>
      <c r="B1392" s="245" t="s">
        <v>755</v>
      </c>
      <c r="C1392" s="198">
        <v>23944</v>
      </c>
      <c r="D1392" s="198">
        <v>22675</v>
      </c>
      <c r="E1392" s="198">
        <v>23273</v>
      </c>
      <c r="F1392" s="1"/>
    </row>
    <row r="1393" spans="1:6" s="4" customFormat="1" x14ac:dyDescent="0.2">
      <c r="A1393" s="645"/>
      <c r="B1393" s="245" t="s">
        <v>747</v>
      </c>
      <c r="C1393" s="308">
        <f>+C1392/C1389*100</f>
        <v>28.050280573095442</v>
      </c>
      <c r="D1393" s="308">
        <f>+D1392/D1389*100</f>
        <v>27.68417454154763</v>
      </c>
      <c r="E1393" s="308">
        <f>+E1392/E1389*100</f>
        <v>28.587748283359332</v>
      </c>
      <c r="F1393" s="1"/>
    </row>
    <row r="1394" spans="1:6" s="4" customFormat="1" x14ac:dyDescent="0.2">
      <c r="A1394" s="629" t="s">
        <v>520</v>
      </c>
      <c r="B1394" s="245" t="s">
        <v>755</v>
      </c>
      <c r="C1394" s="198">
        <v>22193</v>
      </c>
      <c r="D1394" s="198">
        <v>21178</v>
      </c>
      <c r="E1394" s="198">
        <v>20618</v>
      </c>
      <c r="F1394" s="1"/>
    </row>
    <row r="1395" spans="1:6" s="4" customFormat="1" x14ac:dyDescent="0.2">
      <c r="A1395" s="629"/>
      <c r="B1395" s="245" t="s">
        <v>747</v>
      </c>
      <c r="C1395" s="308">
        <f>+C1394/C1389*100</f>
        <v>25.998992514145801</v>
      </c>
      <c r="D1395" s="308">
        <f>+D1394/D1389*100</f>
        <v>25.856469611505872</v>
      </c>
      <c r="E1395" s="308">
        <f>+E1394/E1389*100</f>
        <v>25.326438108808606</v>
      </c>
      <c r="F1395" s="1"/>
    </row>
    <row r="1396" spans="1:6" s="4" customFormat="1" x14ac:dyDescent="0.2">
      <c r="A1396" s="629" t="s">
        <v>250</v>
      </c>
      <c r="B1396" s="245" t="s">
        <v>755</v>
      </c>
      <c r="C1396" s="198">
        <v>10080</v>
      </c>
      <c r="D1396" s="198">
        <v>9329</v>
      </c>
      <c r="E1396" s="198">
        <v>9322</v>
      </c>
      <c r="F1396" s="1"/>
    </row>
    <row r="1397" spans="1:6" s="4" customFormat="1" x14ac:dyDescent="0.2">
      <c r="A1397" s="646"/>
      <c r="B1397" s="278" t="s">
        <v>747</v>
      </c>
      <c r="C1397" s="333">
        <f>+C1396/C1389*100</f>
        <v>11.808671407317158</v>
      </c>
      <c r="D1397" s="333">
        <f>+D1396/D1389*100</f>
        <v>11.389885966840037</v>
      </c>
      <c r="E1397" s="333">
        <f>+E1396/E1389*100</f>
        <v>11.450822390644769</v>
      </c>
      <c r="F1397" s="1"/>
    </row>
    <row r="1398" spans="1:6" s="4" customFormat="1" x14ac:dyDescent="0.2">
      <c r="A1398" s="162"/>
      <c r="B1398" s="155"/>
      <c r="C1398" s="169"/>
      <c r="D1398" s="169"/>
      <c r="E1398" s="169"/>
      <c r="F1398" s="1"/>
    </row>
    <row r="1399" spans="1:6" s="4" customFormat="1" x14ac:dyDescent="0.2">
      <c r="A1399" s="162"/>
      <c r="B1399" s="155"/>
      <c r="C1399" s="169"/>
      <c r="D1399" s="169"/>
      <c r="E1399" s="169"/>
      <c r="F1399" s="1"/>
    </row>
    <row r="1400" spans="1:6" s="4" customFormat="1" x14ac:dyDescent="0.2">
      <c r="A1400" s="146"/>
      <c r="B1400" s="82"/>
      <c r="C1400" s="82"/>
      <c r="D1400" s="147"/>
      <c r="E1400" s="147"/>
      <c r="F1400" s="10" t="s">
        <v>849</v>
      </c>
    </row>
    <row r="1401" spans="1:6" s="4" customFormat="1" x14ac:dyDescent="0.2">
      <c r="A1401" s="512" t="s">
        <v>627</v>
      </c>
      <c r="B1401" s="513" t="s">
        <v>744</v>
      </c>
      <c r="C1401" s="530">
        <v>2022</v>
      </c>
      <c r="D1401" s="530">
        <v>2021</v>
      </c>
      <c r="E1401" s="530">
        <v>2020</v>
      </c>
      <c r="F1401" s="555" t="s">
        <v>886</v>
      </c>
    </row>
    <row r="1402" spans="1:6" s="4" customFormat="1" x14ac:dyDescent="0.2">
      <c r="A1402" s="238" t="s">
        <v>626</v>
      </c>
      <c r="B1402" s="191" t="s">
        <v>755</v>
      </c>
      <c r="C1402" s="192">
        <f>+C1403+C1405+C1407+C1409+C1411+C1413</f>
        <v>85361</v>
      </c>
      <c r="D1402" s="192">
        <f>+D1403+D1405+D1407+D1409+D1411+D1413</f>
        <v>81906</v>
      </c>
      <c r="E1402" s="192">
        <f>+E1403+E1405+E1407+E1409+E1411+E1413</f>
        <v>81409</v>
      </c>
      <c r="F1402" s="74"/>
    </row>
    <row r="1403" spans="1:6" s="4" customFormat="1" x14ac:dyDescent="0.2">
      <c r="A1403" s="629" t="s">
        <v>537</v>
      </c>
      <c r="B1403" s="245" t="s">
        <v>755</v>
      </c>
      <c r="C1403" s="198">
        <v>616</v>
      </c>
      <c r="D1403" s="198">
        <v>558</v>
      </c>
      <c r="E1403" s="198">
        <v>338</v>
      </c>
      <c r="F1403" s="1"/>
    </row>
    <row r="1404" spans="1:6" s="4" customFormat="1" x14ac:dyDescent="0.2">
      <c r="A1404" s="629"/>
      <c r="B1404" s="245" t="s">
        <v>747</v>
      </c>
      <c r="C1404" s="308">
        <f>+C1403/C1402*100</f>
        <v>0.72164103044715966</v>
      </c>
      <c r="D1404" s="308">
        <f>+D1403/D1402*100</f>
        <v>0.68126877151857013</v>
      </c>
      <c r="E1404" s="308">
        <f>+E1403/E1402*100</f>
        <v>0.41518750998046899</v>
      </c>
      <c r="F1404" s="1"/>
    </row>
    <row r="1405" spans="1:6" s="4" customFormat="1" x14ac:dyDescent="0.2">
      <c r="A1405" s="629" t="s">
        <v>538</v>
      </c>
      <c r="B1405" s="245" t="s">
        <v>755</v>
      </c>
      <c r="C1405" s="198">
        <v>19332</v>
      </c>
      <c r="D1405" s="198">
        <v>17077</v>
      </c>
      <c r="E1405" s="198">
        <v>14952</v>
      </c>
      <c r="F1405" s="1"/>
    </row>
    <row r="1406" spans="1:6" s="4" customFormat="1" x14ac:dyDescent="0.2">
      <c r="A1406" s="629"/>
      <c r="B1406" s="245" t="s">
        <v>747</v>
      </c>
      <c r="C1406" s="308">
        <f>+C1405/C1402*100</f>
        <v>22.647344806176122</v>
      </c>
      <c r="D1406" s="308">
        <f>+D1405/D1402*100</f>
        <v>20.849510414377455</v>
      </c>
      <c r="E1406" s="308">
        <f>+E1405/E1402*100</f>
        <v>18.366519672272108</v>
      </c>
      <c r="F1406" s="1"/>
    </row>
    <row r="1407" spans="1:6" s="4" customFormat="1" x14ac:dyDescent="0.2">
      <c r="A1407" s="629" t="s">
        <v>539</v>
      </c>
      <c r="B1407" s="245" t="s">
        <v>755</v>
      </c>
      <c r="C1407" s="198">
        <v>19190</v>
      </c>
      <c r="D1407" s="198">
        <v>17861</v>
      </c>
      <c r="E1407" s="198">
        <v>16825</v>
      </c>
      <c r="F1407" s="1"/>
    </row>
    <row r="1408" spans="1:6" s="4" customFormat="1" x14ac:dyDescent="0.2">
      <c r="A1408" s="629"/>
      <c r="B1408" s="245" t="s">
        <v>747</v>
      </c>
      <c r="C1408" s="308">
        <f>+C1407/C1402*100</f>
        <v>22.480992490715902</v>
      </c>
      <c r="D1408" s="308">
        <f>+D1407/D1402*100</f>
        <v>21.806705247478817</v>
      </c>
      <c r="E1408" s="308">
        <f>+E1407/E1402*100</f>
        <v>20.667248092962694</v>
      </c>
      <c r="F1408" s="1"/>
    </row>
    <row r="1409" spans="1:6" s="4" customFormat="1" x14ac:dyDescent="0.2">
      <c r="A1409" s="629" t="s">
        <v>540</v>
      </c>
      <c r="B1409" s="245" t="s">
        <v>755</v>
      </c>
      <c r="C1409" s="198">
        <v>19075</v>
      </c>
      <c r="D1409" s="198">
        <v>18370</v>
      </c>
      <c r="E1409" s="198">
        <v>18406</v>
      </c>
      <c r="F1409" s="1"/>
    </row>
    <row r="1410" spans="1:6" s="4" customFormat="1" x14ac:dyDescent="0.2">
      <c r="A1410" s="629"/>
      <c r="B1410" s="245" t="s">
        <v>747</v>
      </c>
      <c r="C1410" s="308">
        <f>+C1409/C1402*100</f>
        <v>22.346270545096708</v>
      </c>
      <c r="D1410" s="308">
        <f>+D1409/D1402*100</f>
        <v>22.428149341928552</v>
      </c>
      <c r="E1410" s="308">
        <f>+E1409/E1402*100</f>
        <v>22.609293812723408</v>
      </c>
      <c r="F1410" s="1"/>
    </row>
    <row r="1411" spans="1:6" s="4" customFormat="1" x14ac:dyDescent="0.2">
      <c r="A1411" s="629" t="s">
        <v>541</v>
      </c>
      <c r="B1411" s="245" t="s">
        <v>755</v>
      </c>
      <c r="C1411" s="198">
        <v>18588</v>
      </c>
      <c r="D1411" s="198">
        <v>20159</v>
      </c>
      <c r="E1411" s="198">
        <v>22653</v>
      </c>
      <c r="F1411" s="1"/>
    </row>
    <row r="1412" spans="1:6" s="4" customFormat="1" x14ac:dyDescent="0.2">
      <c r="A1412" s="629"/>
      <c r="B1412" s="245" t="s">
        <v>747</v>
      </c>
      <c r="C1412" s="308">
        <f>+C1411/C1402*100</f>
        <v>21.775752392778905</v>
      </c>
      <c r="D1412" s="308">
        <f>+D1411/D1402*100</f>
        <v>24.612360510829486</v>
      </c>
      <c r="E1412" s="308">
        <f>+E1411/E1402*100</f>
        <v>27.826161726590428</v>
      </c>
      <c r="F1412" s="1"/>
    </row>
    <row r="1413" spans="1:6" s="4" customFormat="1" x14ac:dyDescent="0.2">
      <c r="A1413" s="629" t="s">
        <v>542</v>
      </c>
      <c r="B1413" s="245" t="s">
        <v>755</v>
      </c>
      <c r="C1413" s="198">
        <v>8560</v>
      </c>
      <c r="D1413" s="198">
        <v>7881</v>
      </c>
      <c r="E1413" s="198">
        <v>8235</v>
      </c>
      <c r="F1413" s="1"/>
    </row>
    <row r="1414" spans="1:6" s="4" customFormat="1" x14ac:dyDescent="0.2">
      <c r="A1414" s="646"/>
      <c r="B1414" s="278" t="s">
        <v>747</v>
      </c>
      <c r="C1414" s="333">
        <f>+C1413/C1402*100</f>
        <v>10.027998734785207</v>
      </c>
      <c r="D1414" s="333">
        <f>+D1413/D1402*100</f>
        <v>9.6220057138671162</v>
      </c>
      <c r="E1414" s="333">
        <f>+E1413/E1402*100</f>
        <v>10.115589185470894</v>
      </c>
      <c r="F1414" s="1"/>
    </row>
    <row r="1415" spans="1:6" s="4" customFormat="1" x14ac:dyDescent="0.2">
      <c r="A1415" s="102"/>
      <c r="B1415" s="102"/>
      <c r="C1415" s="102"/>
      <c r="D1415" s="102"/>
      <c r="E1415" s="102"/>
      <c r="F1415" s="102"/>
    </row>
    <row r="1416" spans="1:6" s="4" customFormat="1" x14ac:dyDescent="0.2">
      <c r="A1416" s="102"/>
      <c r="B1416" s="102"/>
      <c r="C1416" s="102"/>
      <c r="D1416" s="102"/>
      <c r="E1416" s="102"/>
      <c r="F1416" s="102"/>
    </row>
    <row r="1417" spans="1:6" s="4" customFormat="1" x14ac:dyDescent="0.2">
      <c r="A1417" s="102"/>
      <c r="B1417" s="102"/>
      <c r="C1417" s="102"/>
      <c r="D1417" s="102"/>
      <c r="E1417" s="102"/>
      <c r="F1417" s="10" t="s">
        <v>849</v>
      </c>
    </row>
    <row r="1418" spans="1:6" s="4" customFormat="1" x14ac:dyDescent="0.2">
      <c r="A1418" s="512" t="s">
        <v>627</v>
      </c>
      <c r="B1418" s="513" t="s">
        <v>744</v>
      </c>
      <c r="C1418" s="530">
        <v>2022</v>
      </c>
      <c r="D1418" s="530">
        <v>2021</v>
      </c>
      <c r="E1418" s="530">
        <v>2020</v>
      </c>
      <c r="F1418" s="555" t="s">
        <v>886</v>
      </c>
    </row>
    <row r="1419" spans="1:6" s="4" customFormat="1" x14ac:dyDescent="0.2">
      <c r="A1419" s="238" t="s">
        <v>918</v>
      </c>
      <c r="B1419" s="191" t="s">
        <v>755</v>
      </c>
      <c r="C1419" s="192">
        <v>1070</v>
      </c>
      <c r="D1419" s="192">
        <v>998</v>
      </c>
      <c r="E1419" s="192">
        <v>1004</v>
      </c>
      <c r="F1419" s="74"/>
    </row>
    <row r="1420" spans="1:6" s="4" customFormat="1" x14ac:dyDescent="0.2">
      <c r="A1420" s="376" t="s">
        <v>537</v>
      </c>
      <c r="B1420" s="245" t="s">
        <v>747</v>
      </c>
      <c r="C1420" s="324">
        <v>0</v>
      </c>
      <c r="D1420" s="334">
        <v>0</v>
      </c>
      <c r="E1420" s="334">
        <v>0</v>
      </c>
      <c r="F1420" s="1"/>
    </row>
    <row r="1421" spans="1:6" s="4" customFormat="1" x14ac:dyDescent="0.2">
      <c r="A1421" s="372" t="s">
        <v>538</v>
      </c>
      <c r="B1421" s="245" t="s">
        <v>747</v>
      </c>
      <c r="C1421" s="324">
        <v>0</v>
      </c>
      <c r="D1421" s="334">
        <v>0</v>
      </c>
      <c r="E1421" s="334">
        <v>0</v>
      </c>
      <c r="F1421" s="1"/>
    </row>
    <row r="1422" spans="1:6" s="4" customFormat="1" x14ac:dyDescent="0.2">
      <c r="A1422" s="372" t="s">
        <v>539</v>
      </c>
      <c r="B1422" s="245" t="s">
        <v>747</v>
      </c>
      <c r="C1422" s="324">
        <v>4.7663551401869161E-2</v>
      </c>
      <c r="D1422" s="334">
        <v>4.0080160320641278</v>
      </c>
      <c r="E1422" s="334">
        <v>4.3824701195219129</v>
      </c>
      <c r="F1422" s="1"/>
    </row>
    <row r="1423" spans="1:6" s="4" customFormat="1" x14ac:dyDescent="0.2">
      <c r="A1423" s="372" t="s">
        <v>540</v>
      </c>
      <c r="B1423" s="245" t="s">
        <v>747</v>
      </c>
      <c r="C1423" s="324">
        <v>0.37009345794392523</v>
      </c>
      <c r="D1423" s="334">
        <v>39.779559118236477</v>
      </c>
      <c r="E1423" s="334">
        <v>38.147410358565736</v>
      </c>
      <c r="F1423" s="1"/>
    </row>
    <row r="1424" spans="1:6" s="4" customFormat="1" x14ac:dyDescent="0.2">
      <c r="A1424" s="372" t="s">
        <v>541</v>
      </c>
      <c r="B1424" s="245" t="s">
        <v>747</v>
      </c>
      <c r="C1424" s="324">
        <v>0.46168224299065419</v>
      </c>
      <c r="D1424" s="334">
        <v>44.488977955911821</v>
      </c>
      <c r="E1424" s="334">
        <v>45.019920318725099</v>
      </c>
      <c r="F1424" s="1"/>
    </row>
    <row r="1425" spans="1:6" s="4" customFormat="1" x14ac:dyDescent="0.2">
      <c r="A1425" s="372" t="s">
        <v>542</v>
      </c>
      <c r="B1425" s="245" t="s">
        <v>747</v>
      </c>
      <c r="C1425" s="324">
        <v>0.1205607476635514</v>
      </c>
      <c r="D1425" s="334">
        <v>11.723446893787576</v>
      </c>
      <c r="E1425" s="334">
        <v>12.450199203187251</v>
      </c>
      <c r="F1425" s="1"/>
    </row>
    <row r="1426" spans="1:6" s="4" customFormat="1" x14ac:dyDescent="0.2">
      <c r="A1426" s="238" t="s">
        <v>595</v>
      </c>
      <c r="B1426" s="191" t="s">
        <v>755</v>
      </c>
      <c r="C1426" s="192">
        <v>12936</v>
      </c>
      <c r="D1426" s="192">
        <v>12285</v>
      </c>
      <c r="E1426" s="192">
        <v>11896</v>
      </c>
      <c r="F1426" s="74"/>
    </row>
    <row r="1427" spans="1:6" s="4" customFormat="1" x14ac:dyDescent="0.2">
      <c r="A1427" s="376" t="s">
        <v>537</v>
      </c>
      <c r="B1427" s="245" t="s">
        <v>747</v>
      </c>
      <c r="C1427" s="494">
        <v>0</v>
      </c>
      <c r="D1427" s="334">
        <v>0</v>
      </c>
      <c r="E1427" s="334">
        <v>0</v>
      </c>
      <c r="F1427" s="1"/>
    </row>
    <row r="1428" spans="1:6" s="4" customFormat="1" x14ac:dyDescent="0.2">
      <c r="A1428" s="372" t="s">
        <v>538</v>
      </c>
      <c r="B1428" s="245" t="s">
        <v>747</v>
      </c>
      <c r="C1428" s="494">
        <v>3.9347557204700061E-2</v>
      </c>
      <c r="D1428" s="334">
        <v>2.5152625152625152</v>
      </c>
      <c r="E1428" s="334">
        <v>1.160053799596503</v>
      </c>
      <c r="F1428" s="1"/>
    </row>
    <row r="1429" spans="1:6" s="4" customFormat="1" x14ac:dyDescent="0.2">
      <c r="A1429" s="372" t="s">
        <v>539</v>
      </c>
      <c r="B1429" s="245" t="s">
        <v>747</v>
      </c>
      <c r="C1429" s="494">
        <v>0.18344155844155843</v>
      </c>
      <c r="D1429" s="334">
        <v>16.263736263736263</v>
      </c>
      <c r="E1429" s="334">
        <v>13.718897108271689</v>
      </c>
      <c r="F1429" s="1"/>
    </row>
    <row r="1430" spans="1:6" s="4" customFormat="1" x14ac:dyDescent="0.2">
      <c r="A1430" s="372" t="s">
        <v>540</v>
      </c>
      <c r="B1430" s="245" t="s">
        <v>747</v>
      </c>
      <c r="C1430" s="494">
        <v>0.31849103277674706</v>
      </c>
      <c r="D1430" s="334">
        <v>31.607651607651611</v>
      </c>
      <c r="E1430" s="334">
        <v>30.321116341627434</v>
      </c>
      <c r="F1430" s="1"/>
    </row>
    <row r="1431" spans="1:6" s="4" customFormat="1" x14ac:dyDescent="0.2">
      <c r="A1431" s="372" t="s">
        <v>541</v>
      </c>
      <c r="B1431" s="245" t="s">
        <v>747</v>
      </c>
      <c r="C1431" s="494">
        <v>0.30279839208410636</v>
      </c>
      <c r="D1431" s="334">
        <v>33.829873829873833</v>
      </c>
      <c r="E1431" s="334">
        <v>38.147276395427035</v>
      </c>
      <c r="F1431" s="1"/>
    </row>
    <row r="1432" spans="1:6" s="4" customFormat="1" x14ac:dyDescent="0.2">
      <c r="A1432" s="372" t="s">
        <v>542</v>
      </c>
      <c r="B1432" s="245" t="s">
        <v>747</v>
      </c>
      <c r="C1432" s="494">
        <v>0.15592145949288808</v>
      </c>
      <c r="D1432" s="334">
        <v>15.783475783475783</v>
      </c>
      <c r="E1432" s="334">
        <v>16.652656355077337</v>
      </c>
      <c r="F1432" s="1"/>
    </row>
    <row r="1433" spans="1:6" s="4" customFormat="1" x14ac:dyDescent="0.2">
      <c r="A1433" s="238" t="s">
        <v>596</v>
      </c>
      <c r="B1433" s="191" t="s">
        <v>755</v>
      </c>
      <c r="C1433" s="192">
        <v>41692</v>
      </c>
      <c r="D1433" s="192">
        <v>39934</v>
      </c>
      <c r="E1433" s="192">
        <v>38829</v>
      </c>
      <c r="F1433" s="74"/>
    </row>
    <row r="1434" spans="1:6" s="4" customFormat="1" x14ac:dyDescent="0.2">
      <c r="A1434" s="376" t="s">
        <v>537</v>
      </c>
      <c r="B1434" s="245" t="s">
        <v>747</v>
      </c>
      <c r="C1434" s="494">
        <v>7.1716396430969971E-3</v>
      </c>
      <c r="D1434" s="334">
        <v>0.59598337256473177</v>
      </c>
      <c r="E1434" s="334">
        <v>0.33995209765896622</v>
      </c>
      <c r="F1434" s="1"/>
    </row>
    <row r="1435" spans="1:6" s="4" customFormat="1" x14ac:dyDescent="0.2">
      <c r="A1435" s="372" t="s">
        <v>538</v>
      </c>
      <c r="B1435" s="245" t="s">
        <v>747</v>
      </c>
      <c r="C1435" s="494">
        <v>0.25561258754677157</v>
      </c>
      <c r="D1435" s="334">
        <v>23.846847298041769</v>
      </c>
      <c r="E1435" s="334">
        <v>21.610136753457468</v>
      </c>
      <c r="F1435" s="1"/>
    </row>
    <row r="1436" spans="1:6" s="4" customFormat="1" x14ac:dyDescent="0.2">
      <c r="A1436" s="372" t="s">
        <v>539</v>
      </c>
      <c r="B1436" s="245" t="s">
        <v>747</v>
      </c>
      <c r="C1436" s="494">
        <v>0.25460520003837667</v>
      </c>
      <c r="D1436" s="334">
        <v>24.63815295237141</v>
      </c>
      <c r="E1436" s="334">
        <v>22.751036596358393</v>
      </c>
      <c r="F1436" s="1"/>
    </row>
    <row r="1437" spans="1:6" s="4" customFormat="1" x14ac:dyDescent="0.2">
      <c r="A1437" s="372" t="s">
        <v>540</v>
      </c>
      <c r="B1437" s="245" t="s">
        <v>747</v>
      </c>
      <c r="C1437" s="494">
        <v>0.21236688093639067</v>
      </c>
      <c r="D1437" s="334">
        <v>20.866930435218109</v>
      </c>
      <c r="E1437" s="334">
        <v>20.680419274253779</v>
      </c>
      <c r="F1437" s="1"/>
    </row>
    <row r="1438" spans="1:6" s="4" customFormat="1" x14ac:dyDescent="0.2">
      <c r="A1438" s="372" t="s">
        <v>541</v>
      </c>
      <c r="B1438" s="245" t="s">
        <v>747</v>
      </c>
      <c r="C1438" s="494">
        <v>0.18495154945792958</v>
      </c>
      <c r="D1438" s="334">
        <v>21.347723744177895</v>
      </c>
      <c r="E1438" s="334">
        <v>25.421720878724663</v>
      </c>
      <c r="F1438" s="1"/>
    </row>
    <row r="1439" spans="1:6" s="4" customFormat="1" x14ac:dyDescent="0.2">
      <c r="A1439" s="372" t="s">
        <v>542</v>
      </c>
      <c r="B1439" s="245" t="s">
        <v>747</v>
      </c>
      <c r="C1439" s="494">
        <v>8.5292142377434516E-2</v>
      </c>
      <c r="D1439" s="334">
        <v>8.7043621976260823</v>
      </c>
      <c r="E1439" s="334">
        <v>9.1967343995467292</v>
      </c>
      <c r="F1439" s="1"/>
    </row>
    <row r="1440" spans="1:6" s="4" customFormat="1" x14ac:dyDescent="0.2">
      <c r="A1440" s="238" t="s">
        <v>597</v>
      </c>
      <c r="B1440" s="191" t="s">
        <v>755</v>
      </c>
      <c r="C1440" s="192">
        <v>29663</v>
      </c>
      <c r="D1440" s="192">
        <v>28689</v>
      </c>
      <c r="E1440" s="192">
        <v>29680</v>
      </c>
      <c r="F1440" s="74"/>
    </row>
    <row r="1441" spans="1:6" s="4" customFormat="1" x14ac:dyDescent="0.2">
      <c r="A1441" s="376" t="s">
        <v>537</v>
      </c>
      <c r="B1441" s="245" t="s">
        <v>747</v>
      </c>
      <c r="C1441" s="494">
        <v>1.0686714088258099E-2</v>
      </c>
      <c r="D1441" s="334">
        <v>1.1154100874899788</v>
      </c>
      <c r="E1441" s="334">
        <v>0.69407008086253374</v>
      </c>
      <c r="F1441" s="1"/>
    </row>
    <row r="1442" spans="1:6" s="4" customFormat="1" x14ac:dyDescent="0.2">
      <c r="A1442" s="372" t="s">
        <v>538</v>
      </c>
      <c r="B1442" s="245" t="s">
        <v>747</v>
      </c>
      <c r="C1442" s="494">
        <v>0.2752924518760746</v>
      </c>
      <c r="D1442" s="334">
        <v>25.253581512077801</v>
      </c>
      <c r="E1442" s="334">
        <v>21.640835579514825</v>
      </c>
      <c r="F1442" s="1"/>
    </row>
    <row r="1443" spans="1:6" s="4" customFormat="1" x14ac:dyDescent="0.2">
      <c r="A1443" s="372" t="s">
        <v>539</v>
      </c>
      <c r="B1443" s="245" t="s">
        <v>747</v>
      </c>
      <c r="C1443" s="494">
        <v>0.20736270775039611</v>
      </c>
      <c r="D1443" s="334">
        <v>20.858168636062601</v>
      </c>
      <c r="E1443" s="334">
        <v>21.276954177897576</v>
      </c>
      <c r="F1443" s="1"/>
    </row>
    <row r="1444" spans="1:6" s="4" customFormat="1" x14ac:dyDescent="0.2">
      <c r="A1444" s="372" t="s">
        <v>540</v>
      </c>
      <c r="B1444" s="245" t="s">
        <v>747</v>
      </c>
      <c r="C1444" s="494">
        <v>0.19232714155682162</v>
      </c>
      <c r="D1444" s="334">
        <v>20.066924605249397</v>
      </c>
      <c r="E1444" s="334">
        <v>21.516172506738545</v>
      </c>
      <c r="F1444" s="1"/>
    </row>
    <row r="1445" spans="1:6" s="4" customFormat="1" x14ac:dyDescent="0.2">
      <c r="A1445" s="372" t="s">
        <v>541</v>
      </c>
      <c r="B1445" s="245" t="s">
        <v>747</v>
      </c>
      <c r="C1445" s="494">
        <v>0.2179819977750059</v>
      </c>
      <c r="D1445" s="334">
        <v>24.518107985639094</v>
      </c>
      <c r="E1445" s="334">
        <v>26.253369272237197</v>
      </c>
      <c r="F1445" s="1"/>
    </row>
    <row r="1446" spans="1:6" s="4" customFormat="1" x14ac:dyDescent="0.2">
      <c r="A1446" s="372" t="s">
        <v>542</v>
      </c>
      <c r="B1446" s="245" t="s">
        <v>747</v>
      </c>
      <c r="C1446" s="494">
        <v>9.6348986953443683E-2</v>
      </c>
      <c r="D1446" s="334">
        <v>8.1878071734811257</v>
      </c>
      <c r="E1446" s="334">
        <v>8.618598382749326</v>
      </c>
      <c r="F1446" s="1"/>
    </row>
    <row r="1447" spans="1:6" s="4" customFormat="1" x14ac:dyDescent="0.2">
      <c r="A1447" s="556"/>
      <c r="B1447" s="556"/>
      <c r="C1447" s="556"/>
      <c r="D1447" s="556"/>
      <c r="E1447" s="556"/>
      <c r="F1447" s="102"/>
    </row>
    <row r="1448" spans="1:6" s="4" customFormat="1" x14ac:dyDescent="0.2">
      <c r="A1448" s="102"/>
      <c r="B1448" s="102"/>
      <c r="C1448" s="102"/>
      <c r="D1448" s="102"/>
      <c r="E1448" s="102"/>
      <c r="F1448" s="10" t="s">
        <v>849</v>
      </c>
    </row>
    <row r="1449" spans="1:6" s="4" customFormat="1" x14ac:dyDescent="0.2">
      <c r="A1449" s="557" t="s">
        <v>628</v>
      </c>
      <c r="B1449" s="558" t="s">
        <v>744</v>
      </c>
      <c r="C1449" s="559">
        <v>2022</v>
      </c>
      <c r="D1449" s="559">
        <v>2021</v>
      </c>
      <c r="E1449" s="559">
        <v>2020</v>
      </c>
      <c r="F1449" s="560" t="s">
        <v>886</v>
      </c>
    </row>
    <row r="1450" spans="1:6" s="4" customFormat="1" ht="15" x14ac:dyDescent="0.2">
      <c r="A1450" s="375" t="s">
        <v>629</v>
      </c>
      <c r="B1450" s="278" t="s">
        <v>747</v>
      </c>
      <c r="C1450" s="511">
        <v>0.02</v>
      </c>
      <c r="D1450" s="511">
        <v>2.1000000000000001E-2</v>
      </c>
      <c r="E1450" s="511">
        <v>2.1999999999999999E-2</v>
      </c>
      <c r="F1450" s="102"/>
    </row>
    <row r="1451" spans="1:6" s="4" customFormat="1" ht="27.75" customHeight="1" x14ac:dyDescent="0.2">
      <c r="A1451" s="647" t="s">
        <v>630</v>
      </c>
      <c r="B1451" s="647"/>
      <c r="C1451" s="647"/>
      <c r="D1451" s="647"/>
      <c r="E1451" s="647"/>
      <c r="F1451" s="102"/>
    </row>
    <row r="1452" spans="1:6" s="4" customFormat="1" x14ac:dyDescent="0.2">
      <c r="A1452" s="102"/>
      <c r="B1452" s="102"/>
      <c r="C1452" s="102"/>
      <c r="D1452" s="102"/>
      <c r="E1452" s="102"/>
      <c r="F1452" s="102"/>
    </row>
    <row r="1453" spans="1:6" s="4" customFormat="1" x14ac:dyDescent="0.2">
      <c r="A1453" s="102"/>
      <c r="B1453" s="102"/>
      <c r="C1453" s="102"/>
      <c r="D1453" s="102"/>
      <c r="E1453" s="102"/>
      <c r="F1453" s="10" t="s">
        <v>849</v>
      </c>
    </row>
    <row r="1454" spans="1:6" s="4" customFormat="1" ht="15" x14ac:dyDescent="0.2">
      <c r="A1454" s="525" t="s">
        <v>631</v>
      </c>
      <c r="B1454" s="513" t="s">
        <v>744</v>
      </c>
      <c r="C1454" s="526">
        <v>2022</v>
      </c>
      <c r="D1454" s="526">
        <v>2021</v>
      </c>
      <c r="E1454" s="526">
        <v>2020</v>
      </c>
      <c r="F1454" s="526" t="s">
        <v>887</v>
      </c>
    </row>
    <row r="1455" spans="1:6" s="4" customFormat="1" x14ac:dyDescent="0.2">
      <c r="A1455" s="302" t="s">
        <v>918</v>
      </c>
      <c r="B1455" s="241"/>
      <c r="C1455" s="335"/>
      <c r="D1455" s="335"/>
      <c r="E1455" s="335"/>
      <c r="F1455" s="244"/>
    </row>
    <row r="1456" spans="1:6" s="4" customFormat="1" x14ac:dyDescent="0.2">
      <c r="A1456" s="296" t="s">
        <v>632</v>
      </c>
      <c r="B1456" s="245" t="s">
        <v>747</v>
      </c>
      <c r="C1456" s="308">
        <v>88</v>
      </c>
      <c r="D1456" s="308">
        <v>88.56</v>
      </c>
      <c r="E1456" s="308">
        <v>89.94</v>
      </c>
      <c r="F1456" s="244"/>
    </row>
    <row r="1457" spans="1:6" s="4" customFormat="1" x14ac:dyDescent="0.2">
      <c r="A1457" s="296" t="s">
        <v>633</v>
      </c>
      <c r="B1457" s="245" t="s">
        <v>747</v>
      </c>
      <c r="C1457" s="308">
        <v>88.8</v>
      </c>
      <c r="D1457" s="308">
        <v>86.1</v>
      </c>
      <c r="E1457" s="308">
        <v>88.67</v>
      </c>
      <c r="F1457" s="244"/>
    </row>
    <row r="1458" spans="1:6" s="4" customFormat="1" x14ac:dyDescent="0.2">
      <c r="A1458" s="300" t="s">
        <v>595</v>
      </c>
      <c r="B1458" s="245"/>
      <c r="C1458" s="336"/>
      <c r="D1458" s="336"/>
      <c r="E1458" s="336"/>
      <c r="F1458" s="244"/>
    </row>
    <row r="1459" spans="1:6" s="4" customFormat="1" x14ac:dyDescent="0.2">
      <c r="A1459" s="296" t="s">
        <v>632</v>
      </c>
      <c r="B1459" s="245" t="s">
        <v>747</v>
      </c>
      <c r="C1459" s="308">
        <v>99.6</v>
      </c>
      <c r="D1459" s="308">
        <v>100.83</v>
      </c>
      <c r="E1459" s="308">
        <v>101.52</v>
      </c>
      <c r="F1459" s="244"/>
    </row>
    <row r="1460" spans="1:6" s="4" customFormat="1" x14ac:dyDescent="0.2">
      <c r="A1460" s="296" t="s">
        <v>633</v>
      </c>
      <c r="B1460" s="245" t="s">
        <v>747</v>
      </c>
      <c r="C1460" s="308">
        <v>96.7</v>
      </c>
      <c r="D1460" s="308">
        <v>96.9</v>
      </c>
      <c r="E1460" s="308">
        <v>97.24</v>
      </c>
      <c r="F1460" s="244"/>
    </row>
    <row r="1461" spans="1:6" s="4" customFormat="1" x14ac:dyDescent="0.2">
      <c r="A1461" s="300" t="s">
        <v>596</v>
      </c>
      <c r="B1461" s="245"/>
      <c r="C1461" s="337"/>
      <c r="D1461" s="337"/>
      <c r="E1461" s="337"/>
      <c r="F1461" s="244"/>
    </row>
    <row r="1462" spans="1:6" s="4" customFormat="1" x14ac:dyDescent="0.2">
      <c r="A1462" s="296" t="s">
        <v>632</v>
      </c>
      <c r="B1462" s="245" t="s">
        <v>747</v>
      </c>
      <c r="C1462" s="308">
        <v>97.2</v>
      </c>
      <c r="D1462" s="308">
        <v>97.19</v>
      </c>
      <c r="E1462" s="308">
        <v>96.75</v>
      </c>
      <c r="F1462" s="244"/>
    </row>
    <row r="1463" spans="1:6" s="4" customFormat="1" x14ac:dyDescent="0.2">
      <c r="A1463" s="296" t="s">
        <v>633</v>
      </c>
      <c r="B1463" s="245" t="s">
        <v>747</v>
      </c>
      <c r="C1463" s="308">
        <v>84.6</v>
      </c>
      <c r="D1463" s="308">
        <v>84.75</v>
      </c>
      <c r="E1463" s="308">
        <v>85.54</v>
      </c>
      <c r="F1463" s="244"/>
    </row>
    <row r="1464" spans="1:6" s="4" customFormat="1" x14ac:dyDescent="0.2">
      <c r="A1464" s="300" t="s">
        <v>597</v>
      </c>
      <c r="B1464" s="245"/>
      <c r="C1464" s="337"/>
      <c r="D1464" s="337"/>
      <c r="E1464" s="337"/>
      <c r="F1464" s="244"/>
    </row>
    <row r="1465" spans="1:6" s="4" customFormat="1" ht="15" customHeight="1" x14ac:dyDescent="0.2">
      <c r="A1465" s="296" t="s">
        <v>632</v>
      </c>
      <c r="B1465" s="245" t="s">
        <v>747</v>
      </c>
      <c r="C1465" s="308">
        <v>100.9</v>
      </c>
      <c r="D1465" s="308">
        <v>102.37</v>
      </c>
      <c r="E1465" s="308">
        <v>101.62</v>
      </c>
      <c r="F1465" s="244"/>
    </row>
    <row r="1466" spans="1:6" s="4" customFormat="1" x14ac:dyDescent="0.2">
      <c r="A1466" s="297" t="s">
        <v>633</v>
      </c>
      <c r="B1466" s="278" t="s">
        <v>747</v>
      </c>
      <c r="C1466" s="333">
        <v>94.6</v>
      </c>
      <c r="D1466" s="333">
        <v>95.3</v>
      </c>
      <c r="E1466" s="333">
        <v>96.77</v>
      </c>
      <c r="F1466" s="244"/>
    </row>
    <row r="1467" spans="1:6" s="4" customFormat="1" ht="30.75" customHeight="1" x14ac:dyDescent="0.2">
      <c r="A1467" s="636" t="s">
        <v>634</v>
      </c>
      <c r="B1467" s="636"/>
      <c r="C1467" s="636"/>
      <c r="D1467" s="636"/>
      <c r="E1467" s="636"/>
      <c r="F1467" s="636"/>
    </row>
    <row r="1468" spans="1:6" s="4" customFormat="1" ht="15" x14ac:dyDescent="0.2">
      <c r="A1468" s="338" t="s">
        <v>921</v>
      </c>
      <c r="B1468" s="371"/>
      <c r="C1468" s="339"/>
      <c r="D1468" s="339"/>
      <c r="E1468" s="339"/>
      <c r="F1468" s="371"/>
    </row>
    <row r="1469" spans="1:6" s="4" customFormat="1" ht="15" x14ac:dyDescent="0.2">
      <c r="A1469" s="338"/>
      <c r="B1469" s="371"/>
      <c r="C1469" s="339"/>
      <c r="D1469" s="339"/>
      <c r="E1469" s="339"/>
      <c r="F1469" s="371"/>
    </row>
    <row r="1470" spans="1:6" s="4" customFormat="1" ht="15" x14ac:dyDescent="0.2">
      <c r="A1470" s="188"/>
      <c r="B1470" s="102"/>
      <c r="C1470" s="103"/>
      <c r="D1470" s="103"/>
      <c r="E1470" s="103"/>
      <c r="F1470" s="102"/>
    </row>
    <row r="1471" spans="1:6" s="4" customFormat="1" ht="15" x14ac:dyDescent="0.2">
      <c r="A1471" s="188"/>
      <c r="B1471" s="102"/>
      <c r="C1471" s="103"/>
      <c r="D1471" s="103"/>
      <c r="E1471" s="103"/>
      <c r="F1471" s="102"/>
    </row>
    <row r="1472" spans="1:6" s="4" customFormat="1" x14ac:dyDescent="0.2">
      <c r="A1472" s="170" t="s">
        <v>635</v>
      </c>
      <c r="B1472" s="5"/>
      <c r="C1472" s="5"/>
      <c r="D1472" s="6"/>
      <c r="E1472" s="6"/>
      <c r="F1472" s="10" t="s">
        <v>849</v>
      </c>
    </row>
    <row r="1473" spans="1:6" s="4" customFormat="1" x14ac:dyDescent="0.2">
      <c r="A1473" s="525" t="s">
        <v>636</v>
      </c>
      <c r="B1473" s="513" t="s">
        <v>744</v>
      </c>
      <c r="C1473" s="526">
        <v>2022</v>
      </c>
      <c r="D1473" s="526">
        <v>2021</v>
      </c>
      <c r="E1473" s="526">
        <v>2020</v>
      </c>
      <c r="F1473" s="526" t="s">
        <v>888</v>
      </c>
    </row>
    <row r="1474" spans="1:6" s="4" customFormat="1" x14ac:dyDescent="0.2">
      <c r="A1474" s="531" t="s">
        <v>637</v>
      </c>
      <c r="B1474" s="538" t="s">
        <v>747</v>
      </c>
      <c r="C1474" s="551">
        <v>14</v>
      </c>
      <c r="D1474" s="551">
        <v>18</v>
      </c>
      <c r="E1474" s="552">
        <v>25</v>
      </c>
      <c r="F1474" s="75"/>
    </row>
    <row r="1475" spans="1:6" s="4" customFormat="1" x14ac:dyDescent="0.2">
      <c r="A1475" s="125"/>
      <c r="B1475" s="94"/>
      <c r="C1475" s="171"/>
      <c r="D1475" s="171"/>
      <c r="E1475" s="171"/>
      <c r="F1475" s="75"/>
    </row>
    <row r="1476" spans="1:6" s="4" customFormat="1" x14ac:dyDescent="0.2">
      <c r="A1476" s="125"/>
      <c r="B1476" s="94"/>
      <c r="C1476" s="171"/>
      <c r="D1476" s="171"/>
      <c r="E1476" s="171"/>
      <c r="F1476" s="75"/>
    </row>
    <row r="1477" spans="1:6" s="4" customFormat="1" x14ac:dyDescent="0.2">
      <c r="A1477" s="125"/>
      <c r="B1477" s="94"/>
      <c r="C1477" s="171"/>
      <c r="D1477" s="171"/>
      <c r="E1477" s="171"/>
      <c r="F1477" s="75"/>
    </row>
    <row r="1478" spans="1:6" s="4" customFormat="1" x14ac:dyDescent="0.2">
      <c r="A1478" s="9" t="s">
        <v>638</v>
      </c>
      <c r="B1478" s="5"/>
      <c r="C1478" s="5"/>
      <c r="D1478" s="6"/>
      <c r="E1478" s="6"/>
      <c r="F1478" s="10" t="s">
        <v>849</v>
      </c>
    </row>
    <row r="1479" spans="1:6" s="4" customFormat="1" ht="27.75" x14ac:dyDescent="0.2">
      <c r="A1479" s="529" t="s">
        <v>639</v>
      </c>
      <c r="B1479" s="513" t="s">
        <v>744</v>
      </c>
      <c r="C1479" s="513">
        <v>2022</v>
      </c>
      <c r="D1479" s="513">
        <v>2021</v>
      </c>
      <c r="E1479" s="513">
        <v>2020</v>
      </c>
      <c r="F1479" s="555" t="s">
        <v>889</v>
      </c>
    </row>
    <row r="1480" spans="1:6" s="4" customFormat="1" x14ac:dyDescent="0.2">
      <c r="A1480" s="436" t="s">
        <v>640</v>
      </c>
      <c r="B1480" s="348" t="s">
        <v>749</v>
      </c>
      <c r="C1480" s="351">
        <f>+C1481+C1482</f>
        <v>4</v>
      </c>
      <c r="D1480" s="351">
        <f t="shared" ref="D1480:E1480" si="3">+D1481+D1482</f>
        <v>5</v>
      </c>
      <c r="E1480" s="351">
        <f t="shared" si="3"/>
        <v>2</v>
      </c>
      <c r="F1480" s="343"/>
    </row>
    <row r="1481" spans="1:6" s="4" customFormat="1" ht="15" x14ac:dyDescent="0.2">
      <c r="A1481" s="344" t="s">
        <v>641</v>
      </c>
      <c r="B1481" s="341" t="s">
        <v>749</v>
      </c>
      <c r="C1481" s="342">
        <v>2</v>
      </c>
      <c r="D1481" s="342">
        <v>4</v>
      </c>
      <c r="E1481" s="342">
        <v>0</v>
      </c>
      <c r="F1481" s="343"/>
    </row>
    <row r="1482" spans="1:6" s="4" customFormat="1" ht="15" x14ac:dyDescent="0.2">
      <c r="A1482" s="344" t="s">
        <v>642</v>
      </c>
      <c r="B1482" s="341" t="s">
        <v>749</v>
      </c>
      <c r="C1482" s="342">
        <v>2</v>
      </c>
      <c r="D1482" s="342">
        <v>1</v>
      </c>
      <c r="E1482" s="342">
        <v>2</v>
      </c>
      <c r="F1482" s="343"/>
    </row>
    <row r="1483" spans="1:6" s="4" customFormat="1" x14ac:dyDescent="0.2">
      <c r="A1483" s="436" t="s">
        <v>643</v>
      </c>
      <c r="B1483" s="348" t="s">
        <v>749</v>
      </c>
      <c r="C1483" s="351">
        <f>+C1484+C1485</f>
        <v>1</v>
      </c>
      <c r="D1483" s="351">
        <f t="shared" ref="D1483:E1483" si="4">+D1484+D1485</f>
        <v>1</v>
      </c>
      <c r="E1483" s="351">
        <f t="shared" si="4"/>
        <v>1</v>
      </c>
      <c r="F1483" s="343"/>
    </row>
    <row r="1484" spans="1:6" s="4" customFormat="1" ht="15" x14ac:dyDescent="0.2">
      <c r="A1484" s="344" t="s">
        <v>641</v>
      </c>
      <c r="B1484" s="341" t="s">
        <v>749</v>
      </c>
      <c r="C1484" s="342">
        <v>0</v>
      </c>
      <c r="D1484" s="342">
        <v>0</v>
      </c>
      <c r="E1484" s="342">
        <v>0</v>
      </c>
      <c r="F1484" s="343"/>
    </row>
    <row r="1485" spans="1:6" s="4" customFormat="1" ht="15" x14ac:dyDescent="0.2">
      <c r="A1485" s="344" t="s">
        <v>642</v>
      </c>
      <c r="B1485" s="341" t="s">
        <v>749</v>
      </c>
      <c r="C1485" s="342">
        <v>1</v>
      </c>
      <c r="D1485" s="342">
        <v>1</v>
      </c>
      <c r="E1485" s="342">
        <v>1</v>
      </c>
      <c r="F1485" s="343"/>
    </row>
    <row r="1486" spans="1:6" s="70" customFormat="1" ht="12.75" customHeight="1" x14ac:dyDescent="0.2">
      <c r="A1486" s="436" t="s">
        <v>644</v>
      </c>
      <c r="B1486" s="348" t="s">
        <v>749</v>
      </c>
      <c r="C1486" s="351">
        <f>+C1487+C1488</f>
        <v>3</v>
      </c>
      <c r="D1486" s="351">
        <f t="shared" ref="D1486:E1486" si="5">+D1487+D1488</f>
        <v>4</v>
      </c>
      <c r="E1486" s="351">
        <f t="shared" si="5"/>
        <v>1</v>
      </c>
      <c r="F1486" s="69"/>
    </row>
    <row r="1487" spans="1:6" s="4" customFormat="1" ht="15" x14ac:dyDescent="0.2">
      <c r="A1487" s="344" t="s">
        <v>641</v>
      </c>
      <c r="B1487" s="341" t="s">
        <v>749</v>
      </c>
      <c r="C1487" s="342">
        <v>2</v>
      </c>
      <c r="D1487" s="342">
        <v>4</v>
      </c>
      <c r="E1487" s="342">
        <v>0</v>
      </c>
      <c r="F1487" s="343"/>
    </row>
    <row r="1488" spans="1:6" s="4" customFormat="1" ht="15" x14ac:dyDescent="0.2">
      <c r="A1488" s="344" t="s">
        <v>642</v>
      </c>
      <c r="B1488" s="341" t="s">
        <v>749</v>
      </c>
      <c r="C1488" s="342">
        <v>1</v>
      </c>
      <c r="D1488" s="342">
        <v>0</v>
      </c>
      <c r="E1488" s="342">
        <v>1</v>
      </c>
      <c r="F1488" s="343"/>
    </row>
    <row r="1489" spans="1:6" s="70" customFormat="1" ht="12.75" customHeight="1" x14ac:dyDescent="0.2">
      <c r="A1489" s="436" t="s">
        <v>645</v>
      </c>
      <c r="B1489" s="348" t="s">
        <v>749</v>
      </c>
      <c r="C1489" s="351">
        <f>+C1490+C1491</f>
        <v>1</v>
      </c>
      <c r="D1489" s="351">
        <f t="shared" ref="D1489:E1489" si="6">+D1490+D1491</f>
        <v>1</v>
      </c>
      <c r="E1489" s="351">
        <f t="shared" si="6"/>
        <v>6</v>
      </c>
      <c r="F1489" s="69"/>
    </row>
    <row r="1490" spans="1:6" s="4" customFormat="1" ht="15" x14ac:dyDescent="0.2">
      <c r="A1490" s="344" t="s">
        <v>641</v>
      </c>
      <c r="B1490" s="341" t="s">
        <v>749</v>
      </c>
      <c r="C1490" s="342">
        <v>0</v>
      </c>
      <c r="D1490" s="342">
        <v>0</v>
      </c>
      <c r="E1490" s="342">
        <v>0</v>
      </c>
      <c r="F1490" s="343"/>
    </row>
    <row r="1491" spans="1:6" s="4" customFormat="1" ht="15" x14ac:dyDescent="0.2">
      <c r="A1491" s="344" t="s">
        <v>642</v>
      </c>
      <c r="B1491" s="341" t="s">
        <v>749</v>
      </c>
      <c r="C1491" s="342">
        <v>1</v>
      </c>
      <c r="D1491" s="342">
        <v>1</v>
      </c>
      <c r="E1491" s="342">
        <v>6</v>
      </c>
      <c r="F1491" s="343"/>
    </row>
    <row r="1492" spans="1:6" s="70" customFormat="1" ht="12.75" customHeight="1" x14ac:dyDescent="0.2">
      <c r="A1492" s="436" t="s">
        <v>646</v>
      </c>
      <c r="B1492" s="348" t="s">
        <v>749</v>
      </c>
      <c r="C1492" s="351">
        <f>+C1493+C1494</f>
        <v>12</v>
      </c>
      <c r="D1492" s="351">
        <f t="shared" ref="D1492:E1492" si="7">+D1493+D1494</f>
        <v>7</v>
      </c>
      <c r="E1492" s="351">
        <f t="shared" si="7"/>
        <v>6</v>
      </c>
      <c r="F1492" s="69"/>
    </row>
    <row r="1493" spans="1:6" s="4" customFormat="1" ht="15" x14ac:dyDescent="0.2">
      <c r="A1493" s="344" t="s">
        <v>641</v>
      </c>
      <c r="B1493" s="341" t="s">
        <v>749</v>
      </c>
      <c r="C1493" s="342">
        <v>12</v>
      </c>
      <c r="D1493" s="342">
        <v>7</v>
      </c>
      <c r="E1493" s="342">
        <v>6</v>
      </c>
      <c r="F1493" s="343"/>
    </row>
    <row r="1494" spans="1:6" s="4" customFormat="1" ht="15" x14ac:dyDescent="0.2">
      <c r="A1494" s="344" t="s">
        <v>642</v>
      </c>
      <c r="B1494" s="341" t="s">
        <v>749</v>
      </c>
      <c r="C1494" s="342">
        <v>0</v>
      </c>
      <c r="D1494" s="342">
        <v>0</v>
      </c>
      <c r="E1494" s="342">
        <v>0</v>
      </c>
      <c r="F1494" s="343"/>
    </row>
    <row r="1495" spans="1:6" s="70" customFormat="1" ht="12.75" customHeight="1" x14ac:dyDescent="0.2">
      <c r="A1495" s="436" t="s">
        <v>647</v>
      </c>
      <c r="B1495" s="348" t="s">
        <v>749</v>
      </c>
      <c r="C1495" s="351">
        <f>+C1496+C1497</f>
        <v>1</v>
      </c>
      <c r="D1495" s="351">
        <f t="shared" ref="D1495:E1495" si="8">+D1496+D1497</f>
        <v>0</v>
      </c>
      <c r="E1495" s="351">
        <f t="shared" si="8"/>
        <v>0</v>
      </c>
      <c r="F1495" s="69"/>
    </row>
    <row r="1496" spans="1:6" s="4" customFormat="1" ht="15" x14ac:dyDescent="0.2">
      <c r="A1496" s="344" t="s">
        <v>641</v>
      </c>
      <c r="B1496" s="341" t="s">
        <v>749</v>
      </c>
      <c r="C1496" s="342">
        <v>0</v>
      </c>
      <c r="D1496" s="342">
        <v>0</v>
      </c>
      <c r="E1496" s="342">
        <v>0</v>
      </c>
      <c r="F1496" s="343"/>
    </row>
    <row r="1497" spans="1:6" s="4" customFormat="1" ht="15" x14ac:dyDescent="0.2">
      <c r="A1497" s="344" t="s">
        <v>642</v>
      </c>
      <c r="B1497" s="341" t="s">
        <v>749</v>
      </c>
      <c r="C1497" s="342">
        <v>1</v>
      </c>
      <c r="D1497" s="342">
        <v>0</v>
      </c>
      <c r="E1497" s="342">
        <v>0</v>
      </c>
      <c r="F1497" s="343"/>
    </row>
    <row r="1498" spans="1:6" s="4" customFormat="1" x14ac:dyDescent="0.2">
      <c r="A1498" s="436" t="s">
        <v>164</v>
      </c>
      <c r="B1498" s="348" t="s">
        <v>749</v>
      </c>
      <c r="C1498" s="351">
        <f>+C1499+C1500</f>
        <v>3</v>
      </c>
      <c r="D1498" s="351">
        <f t="shared" ref="D1498:E1498" si="9">+D1499+D1500</f>
        <v>12</v>
      </c>
      <c r="E1498" s="351">
        <f t="shared" si="9"/>
        <v>10</v>
      </c>
      <c r="F1498" s="343"/>
    </row>
    <row r="1499" spans="1:6" s="4" customFormat="1" ht="15" x14ac:dyDescent="0.2">
      <c r="A1499" s="344" t="s">
        <v>641</v>
      </c>
      <c r="B1499" s="341" t="s">
        <v>749</v>
      </c>
      <c r="C1499" s="342">
        <v>0</v>
      </c>
      <c r="D1499" s="342">
        <v>0</v>
      </c>
      <c r="E1499" s="342">
        <v>0</v>
      </c>
      <c r="F1499" s="343"/>
    </row>
    <row r="1500" spans="1:6" s="4" customFormat="1" ht="15" x14ac:dyDescent="0.2">
      <c r="A1500" s="344" t="s">
        <v>642</v>
      </c>
      <c r="B1500" s="341" t="s">
        <v>749</v>
      </c>
      <c r="C1500" s="342">
        <v>3</v>
      </c>
      <c r="D1500" s="342">
        <v>12</v>
      </c>
      <c r="E1500" s="342">
        <v>10</v>
      </c>
      <c r="F1500" s="343"/>
    </row>
    <row r="1501" spans="1:6" s="4" customFormat="1" ht="25.5" x14ac:dyDescent="0.2">
      <c r="A1501" s="436" t="s">
        <v>648</v>
      </c>
      <c r="B1501" s="348" t="s">
        <v>749</v>
      </c>
      <c r="C1501" s="351">
        <f>+C1502+C1503</f>
        <v>93</v>
      </c>
      <c r="D1501" s="351">
        <f t="shared" ref="D1501:E1501" si="10">+D1502+D1503</f>
        <v>61</v>
      </c>
      <c r="E1501" s="351">
        <f t="shared" si="10"/>
        <v>56</v>
      </c>
      <c r="F1501" s="343"/>
    </row>
    <row r="1502" spans="1:6" s="4" customFormat="1" ht="15" x14ac:dyDescent="0.2">
      <c r="A1502" s="344" t="s">
        <v>641</v>
      </c>
      <c r="B1502" s="341" t="s">
        <v>749</v>
      </c>
      <c r="C1502" s="342">
        <v>91</v>
      </c>
      <c r="D1502" s="342">
        <v>59</v>
      </c>
      <c r="E1502" s="342">
        <v>52</v>
      </c>
      <c r="F1502" s="343"/>
    </row>
    <row r="1503" spans="1:6" s="4" customFormat="1" ht="15" x14ac:dyDescent="0.2">
      <c r="A1503" s="344" t="s">
        <v>642</v>
      </c>
      <c r="B1503" s="341" t="s">
        <v>749</v>
      </c>
      <c r="C1503" s="342">
        <v>2</v>
      </c>
      <c r="D1503" s="342">
        <v>2</v>
      </c>
      <c r="E1503" s="342">
        <v>4</v>
      </c>
      <c r="F1503" s="343"/>
    </row>
    <row r="1504" spans="1:6" s="70" customFormat="1" ht="12.75" customHeight="1" x14ac:dyDescent="0.2">
      <c r="A1504" s="347" t="s">
        <v>649</v>
      </c>
      <c r="B1504" s="348" t="s">
        <v>749</v>
      </c>
      <c r="C1504" s="349">
        <f>+C1501+C1498+C1495+C1492+C1489+C1480</f>
        <v>114</v>
      </c>
      <c r="D1504" s="349">
        <f>+D1501+D1498+D1495+D1492+D1489+D1480</f>
        <v>86</v>
      </c>
      <c r="E1504" s="349">
        <v>80</v>
      </c>
      <c r="F1504" s="69"/>
    </row>
    <row r="1505" spans="1:6" s="4" customFormat="1" ht="15" x14ac:dyDescent="0.2">
      <c r="A1505" s="350" t="s">
        <v>650</v>
      </c>
      <c r="B1505" s="348" t="s">
        <v>749</v>
      </c>
      <c r="C1505" s="351">
        <v>105</v>
      </c>
      <c r="D1505" s="351">
        <v>70</v>
      </c>
      <c r="E1505" s="351">
        <v>58</v>
      </c>
      <c r="F1505" s="343"/>
    </row>
    <row r="1506" spans="1:6" s="4" customFormat="1" ht="15" x14ac:dyDescent="0.2">
      <c r="A1506" s="561" t="s">
        <v>651</v>
      </c>
      <c r="B1506" s="562" t="s">
        <v>749</v>
      </c>
      <c r="C1506" s="563">
        <v>9</v>
      </c>
      <c r="D1506" s="563">
        <v>16</v>
      </c>
      <c r="E1506" s="563">
        <v>22</v>
      </c>
      <c r="F1506" s="564"/>
    </row>
    <row r="1507" spans="1:6" s="70" customFormat="1" ht="26.25" customHeight="1" x14ac:dyDescent="0.2">
      <c r="A1507" s="643" t="s">
        <v>652</v>
      </c>
      <c r="B1507" s="643"/>
      <c r="C1507" s="643"/>
      <c r="D1507" s="643"/>
      <c r="E1507" s="643"/>
      <c r="F1507" s="643"/>
    </row>
    <row r="1508" spans="1:6" s="70" customFormat="1" ht="12.75" customHeight="1" x14ac:dyDescent="0.2">
      <c r="A1508" s="636" t="s">
        <v>653</v>
      </c>
      <c r="B1508" s="636"/>
      <c r="C1508" s="636"/>
      <c r="D1508" s="636"/>
      <c r="E1508" s="636"/>
      <c r="F1508" s="636"/>
    </row>
    <row r="1509" spans="1:6" s="70" customFormat="1" ht="12.75" customHeight="1" x14ac:dyDescent="0.2">
      <c r="A1509" s="636" t="s">
        <v>654</v>
      </c>
      <c r="B1509" s="636"/>
      <c r="C1509" s="636"/>
      <c r="D1509" s="636"/>
      <c r="E1509" s="636"/>
      <c r="F1509" s="636"/>
    </row>
    <row r="1510" spans="1:6" s="70" customFormat="1" ht="33" customHeight="1" x14ac:dyDescent="0.2">
      <c r="A1510" s="636" t="s">
        <v>655</v>
      </c>
      <c r="B1510" s="636"/>
      <c r="C1510" s="636"/>
      <c r="D1510" s="636"/>
      <c r="E1510" s="636"/>
      <c r="F1510" s="636"/>
    </row>
    <row r="1511" spans="1:6" s="70" customFormat="1" ht="12.75" customHeight="1" x14ac:dyDescent="0.2">
      <c r="B1511" s="34"/>
      <c r="C1511" s="172"/>
      <c r="D1511" s="172"/>
      <c r="E1511" s="172"/>
      <c r="F1511" s="69"/>
    </row>
    <row r="1512" spans="1:6" s="70" customFormat="1" ht="12.75" customHeight="1" x14ac:dyDescent="0.2">
      <c r="A1512" s="11"/>
      <c r="B1512" s="71"/>
      <c r="C1512" s="71"/>
      <c r="D1512" s="72"/>
      <c r="E1512" s="72"/>
      <c r="F1512" s="10" t="s">
        <v>849</v>
      </c>
    </row>
    <row r="1513" spans="1:6" s="4" customFormat="1" ht="25.5" x14ac:dyDescent="0.2">
      <c r="A1513" s="512" t="s">
        <v>656</v>
      </c>
      <c r="B1513" s="513" t="s">
        <v>744</v>
      </c>
      <c r="C1513" s="513">
        <v>2022</v>
      </c>
      <c r="D1513" s="513">
        <v>2021</v>
      </c>
      <c r="E1513" s="513">
        <v>2020</v>
      </c>
      <c r="F1513" s="555" t="s">
        <v>889</v>
      </c>
    </row>
    <row r="1514" spans="1:6" s="70" customFormat="1" ht="12.75" customHeight="1" x14ac:dyDescent="0.2">
      <c r="A1514" s="340" t="s">
        <v>657</v>
      </c>
      <c r="B1514" s="341" t="s">
        <v>749</v>
      </c>
      <c r="C1514" s="342">
        <v>2</v>
      </c>
      <c r="D1514" s="342">
        <v>2</v>
      </c>
      <c r="E1514" s="342">
        <v>4</v>
      </c>
      <c r="F1514" s="69"/>
    </row>
    <row r="1515" spans="1:6" s="70" customFormat="1" ht="12.75" customHeight="1" x14ac:dyDescent="0.2">
      <c r="A1515" s="340" t="s">
        <v>658</v>
      </c>
      <c r="B1515" s="341" t="s">
        <v>749</v>
      </c>
      <c r="C1515" s="342">
        <v>0</v>
      </c>
      <c r="D1515" s="342">
        <v>1</v>
      </c>
      <c r="E1515" s="342">
        <v>2</v>
      </c>
      <c r="F1515" s="69"/>
    </row>
    <row r="1516" spans="1:6" s="70" customFormat="1" ht="12.75" customHeight="1" x14ac:dyDescent="0.2">
      <c r="A1516" s="345" t="s">
        <v>659</v>
      </c>
      <c r="B1516" s="341" t="s">
        <v>749</v>
      </c>
      <c r="C1516" s="346">
        <v>3</v>
      </c>
      <c r="D1516" s="346">
        <v>1</v>
      </c>
      <c r="E1516" s="346">
        <v>2</v>
      </c>
      <c r="F1516" s="69"/>
    </row>
    <row r="1517" spans="1:6" s="70" customFormat="1" ht="12.75" customHeight="1" x14ac:dyDescent="0.2">
      <c r="A1517" s="345" t="s">
        <v>660</v>
      </c>
      <c r="B1517" s="341" t="s">
        <v>749</v>
      </c>
      <c r="C1517" s="346">
        <v>7</v>
      </c>
      <c r="D1517" s="346">
        <v>4</v>
      </c>
      <c r="E1517" s="346">
        <v>4</v>
      </c>
      <c r="F1517" s="69"/>
    </row>
    <row r="1518" spans="1:6" s="70" customFormat="1" ht="12.75" customHeight="1" x14ac:dyDescent="0.2">
      <c r="A1518" s="345" t="s">
        <v>661</v>
      </c>
      <c r="B1518" s="341" t="s">
        <v>749</v>
      </c>
      <c r="C1518" s="346">
        <v>0</v>
      </c>
      <c r="D1518" s="346">
        <v>0</v>
      </c>
      <c r="E1518" s="346">
        <v>0</v>
      </c>
      <c r="F1518" s="69"/>
    </row>
    <row r="1519" spans="1:6" s="70" customFormat="1" ht="12.75" customHeight="1" x14ac:dyDescent="0.2">
      <c r="A1519" s="345" t="s">
        <v>662</v>
      </c>
      <c r="B1519" s="341" t="s">
        <v>749</v>
      </c>
      <c r="C1519" s="346">
        <v>0</v>
      </c>
      <c r="D1519" s="346">
        <v>0</v>
      </c>
      <c r="E1519" s="346">
        <v>0</v>
      </c>
      <c r="F1519" s="69"/>
    </row>
    <row r="1520" spans="1:6" s="70" customFormat="1" ht="12.75" customHeight="1" x14ac:dyDescent="0.2">
      <c r="A1520" s="345" t="s">
        <v>663</v>
      </c>
      <c r="B1520" s="341" t="s">
        <v>749</v>
      </c>
      <c r="C1520" s="346">
        <v>68</v>
      </c>
      <c r="D1520" s="346">
        <v>42</v>
      </c>
      <c r="E1520" s="346">
        <v>34</v>
      </c>
      <c r="F1520" s="69"/>
    </row>
    <row r="1521" spans="1:6" s="70" customFormat="1" ht="12.75" customHeight="1" x14ac:dyDescent="0.2">
      <c r="A1521" s="345" t="s">
        <v>664</v>
      </c>
      <c r="B1521" s="341" t="s">
        <v>749</v>
      </c>
      <c r="C1521" s="346">
        <v>1</v>
      </c>
      <c r="D1521" s="346">
        <v>3</v>
      </c>
      <c r="E1521" s="346">
        <v>4</v>
      </c>
      <c r="F1521" s="69"/>
    </row>
    <row r="1522" spans="1:6" s="70" customFormat="1" ht="12.75" customHeight="1" x14ac:dyDescent="0.2">
      <c r="A1522" s="345" t="s">
        <v>665</v>
      </c>
      <c r="B1522" s="341" t="s">
        <v>749</v>
      </c>
      <c r="C1522" s="346">
        <v>1</v>
      </c>
      <c r="D1522" s="346">
        <v>0</v>
      </c>
      <c r="E1522" s="346">
        <v>0</v>
      </c>
      <c r="F1522" s="69"/>
    </row>
    <row r="1523" spans="1:6" s="70" customFormat="1" ht="12.75" customHeight="1" x14ac:dyDescent="0.2">
      <c r="A1523" s="345" t="s">
        <v>666</v>
      </c>
      <c r="B1523" s="341" t="s">
        <v>749</v>
      </c>
      <c r="C1523" s="346">
        <v>1</v>
      </c>
      <c r="D1523" s="346">
        <v>3</v>
      </c>
      <c r="E1523" s="346">
        <v>0</v>
      </c>
      <c r="F1523" s="69"/>
    </row>
    <row r="1524" spans="1:6" s="70" customFormat="1" ht="12.75" customHeight="1" x14ac:dyDescent="0.2">
      <c r="A1524" s="345" t="s">
        <v>667</v>
      </c>
      <c r="B1524" s="341" t="s">
        <v>749</v>
      </c>
      <c r="C1524" s="346">
        <v>4</v>
      </c>
      <c r="D1524" s="346">
        <v>2</v>
      </c>
      <c r="E1524" s="346">
        <v>0</v>
      </c>
      <c r="F1524" s="69"/>
    </row>
    <row r="1525" spans="1:6" s="70" customFormat="1" ht="12.75" customHeight="1" x14ac:dyDescent="0.2">
      <c r="A1525" s="345" t="s">
        <v>668</v>
      </c>
      <c r="B1525" s="341" t="s">
        <v>749</v>
      </c>
      <c r="C1525" s="346">
        <v>0</v>
      </c>
      <c r="D1525" s="346">
        <v>0</v>
      </c>
      <c r="E1525" s="346">
        <v>0</v>
      </c>
      <c r="F1525" s="69"/>
    </row>
    <row r="1526" spans="1:6" s="70" customFormat="1" ht="12.75" customHeight="1" x14ac:dyDescent="0.2">
      <c r="A1526" s="345" t="s">
        <v>669</v>
      </c>
      <c r="B1526" s="341" t="s">
        <v>749</v>
      </c>
      <c r="C1526" s="346">
        <v>0</v>
      </c>
      <c r="D1526" s="346">
        <v>0</v>
      </c>
      <c r="E1526" s="346">
        <v>0</v>
      </c>
      <c r="F1526" s="69"/>
    </row>
    <row r="1527" spans="1:6" s="70" customFormat="1" ht="12.75" customHeight="1" x14ac:dyDescent="0.2">
      <c r="A1527" s="352" t="s">
        <v>670</v>
      </c>
      <c r="B1527" s="353" t="s">
        <v>749</v>
      </c>
      <c r="C1527" s="354">
        <v>21</v>
      </c>
      <c r="D1527" s="354">
        <v>19</v>
      </c>
      <c r="E1527" s="354">
        <v>18</v>
      </c>
      <c r="F1527" s="69"/>
    </row>
    <row r="1528" spans="1:6" s="4" customFormat="1" ht="12.75" customHeight="1" x14ac:dyDescent="0.2">
      <c r="A1528" s="635" t="s">
        <v>922</v>
      </c>
      <c r="B1528" s="635"/>
      <c r="C1528" s="635"/>
      <c r="D1528" s="635"/>
      <c r="E1528" s="635"/>
      <c r="F1528" s="635"/>
    </row>
    <row r="1529" spans="1:6" s="4" customFormat="1" ht="12.75" customHeight="1" x14ac:dyDescent="0.2">
      <c r="A1529" s="635" t="s">
        <v>671</v>
      </c>
      <c r="B1529" s="635"/>
      <c r="C1529" s="635"/>
      <c r="D1529" s="635"/>
      <c r="E1529" s="635"/>
      <c r="F1529" s="635"/>
    </row>
    <row r="1530" spans="1:6" s="4" customFormat="1" ht="12.75" customHeight="1" x14ac:dyDescent="0.2">
      <c r="A1530" s="635" t="s">
        <v>672</v>
      </c>
      <c r="B1530" s="635"/>
      <c r="C1530" s="635"/>
      <c r="D1530" s="635"/>
      <c r="E1530" s="635"/>
      <c r="F1530" s="635"/>
    </row>
    <row r="1531" spans="1:6" s="4" customFormat="1" ht="12.75" customHeight="1" x14ac:dyDescent="0.2">
      <c r="A1531" s="635" t="s">
        <v>673</v>
      </c>
      <c r="B1531" s="635"/>
      <c r="C1531" s="635"/>
      <c r="D1531" s="635"/>
      <c r="E1531" s="635"/>
      <c r="F1531" s="635"/>
    </row>
    <row r="1532" spans="1:6" s="70" customFormat="1" ht="12.75" customHeight="1" x14ac:dyDescent="0.2">
      <c r="A1532" s="25"/>
      <c r="B1532" s="71"/>
      <c r="C1532" s="72"/>
      <c r="D1532" s="72"/>
      <c r="E1532" s="72"/>
      <c r="F1532" s="69"/>
    </row>
    <row r="1533" spans="1:6" s="70" customFormat="1" ht="12.75" customHeight="1" x14ac:dyDescent="0.2">
      <c r="A1533" s="25"/>
      <c r="B1533" s="71"/>
      <c r="C1533" s="72"/>
      <c r="D1533" s="72"/>
      <c r="E1533" s="72"/>
      <c r="F1533" s="69"/>
    </row>
    <row r="1534" spans="1:6" s="70" customFormat="1" ht="12.75" customHeight="1" x14ac:dyDescent="0.2">
      <c r="A1534" s="25"/>
      <c r="B1534" s="71"/>
      <c r="C1534" s="71"/>
      <c r="D1534" s="72"/>
      <c r="F1534" s="10" t="s">
        <v>849</v>
      </c>
    </row>
    <row r="1535" spans="1:6" s="4" customFormat="1" ht="27.75" x14ac:dyDescent="0.2">
      <c r="A1535" s="529" t="s">
        <v>674</v>
      </c>
      <c r="B1535" s="513" t="s">
        <v>744</v>
      </c>
      <c r="C1535" s="513">
        <v>2022</v>
      </c>
      <c r="D1535" s="513">
        <v>2021</v>
      </c>
      <c r="E1535" s="513">
        <v>2020</v>
      </c>
      <c r="F1535" s="555" t="s">
        <v>889</v>
      </c>
    </row>
    <row r="1536" spans="1:6" s="4" customFormat="1" x14ac:dyDescent="0.2">
      <c r="A1536" s="11" t="s">
        <v>675</v>
      </c>
      <c r="B1536" s="30" t="s">
        <v>749</v>
      </c>
      <c r="C1536" s="64">
        <v>1</v>
      </c>
      <c r="D1536" s="64">
        <v>1</v>
      </c>
      <c r="E1536" s="64">
        <v>0</v>
      </c>
      <c r="F1536" s="51"/>
    </row>
    <row r="1537" spans="1:6" s="70" customFormat="1" ht="12.75" customHeight="1" x14ac:dyDescent="0.2">
      <c r="A1537" s="17" t="s">
        <v>676</v>
      </c>
      <c r="B1537" s="30" t="s">
        <v>749</v>
      </c>
      <c r="C1537" s="64">
        <v>2</v>
      </c>
      <c r="D1537" s="64">
        <v>1</v>
      </c>
      <c r="E1537" s="64">
        <v>0</v>
      </c>
      <c r="F1537" s="69"/>
    </row>
    <row r="1538" spans="1:6" s="70" customFormat="1" ht="12.75" customHeight="1" x14ac:dyDescent="0.2">
      <c r="A1538" s="17" t="s">
        <v>677</v>
      </c>
      <c r="B1538" s="30" t="s">
        <v>749</v>
      </c>
      <c r="C1538" s="64">
        <v>1</v>
      </c>
      <c r="D1538" s="64">
        <v>1</v>
      </c>
      <c r="E1538" s="64">
        <v>1</v>
      </c>
      <c r="F1538" s="69"/>
    </row>
    <row r="1539" spans="1:6" s="70" customFormat="1" ht="12.75" customHeight="1" x14ac:dyDescent="0.2">
      <c r="A1539" s="17" t="s">
        <v>678</v>
      </c>
      <c r="B1539" s="30" t="s">
        <v>749</v>
      </c>
      <c r="C1539" s="64">
        <v>1</v>
      </c>
      <c r="D1539" s="64">
        <v>6</v>
      </c>
      <c r="E1539" s="64">
        <v>2</v>
      </c>
      <c r="F1539" s="69"/>
    </row>
    <row r="1540" spans="1:6" s="70" customFormat="1" ht="12.75" customHeight="1" x14ac:dyDescent="0.2">
      <c r="A1540" s="17" t="s">
        <v>679</v>
      </c>
      <c r="B1540" s="30" t="s">
        <v>749</v>
      </c>
      <c r="C1540" s="64">
        <v>8</v>
      </c>
      <c r="D1540" s="64">
        <v>6</v>
      </c>
      <c r="E1540" s="64">
        <v>5</v>
      </c>
      <c r="F1540" s="69"/>
    </row>
    <row r="1541" spans="1:6" s="70" customFormat="1" ht="12.75" customHeight="1" x14ac:dyDescent="0.2">
      <c r="A1541" s="17" t="s">
        <v>680</v>
      </c>
      <c r="B1541" s="30" t="s">
        <v>749</v>
      </c>
      <c r="C1541" s="64">
        <v>0</v>
      </c>
      <c r="D1541" s="64">
        <v>0</v>
      </c>
      <c r="E1541" s="64">
        <v>0</v>
      </c>
      <c r="F1541" s="69"/>
    </row>
    <row r="1542" spans="1:6" s="70" customFormat="1" ht="12.75" customHeight="1" x14ac:dyDescent="0.2">
      <c r="A1542" s="22" t="s">
        <v>681</v>
      </c>
      <c r="B1542" s="31" t="s">
        <v>749</v>
      </c>
      <c r="C1542" s="67">
        <v>0</v>
      </c>
      <c r="D1542" s="67">
        <v>0</v>
      </c>
      <c r="E1542" s="67">
        <v>1</v>
      </c>
      <c r="F1542" s="69"/>
    </row>
    <row r="1543" spans="1:6" s="4" customFormat="1" ht="17.25" customHeight="1" x14ac:dyDescent="0.2">
      <c r="A1543" s="636" t="s">
        <v>652</v>
      </c>
      <c r="B1543" s="636"/>
      <c r="C1543" s="636"/>
      <c r="D1543" s="636"/>
      <c r="E1543" s="636"/>
      <c r="F1543" s="636"/>
    </row>
    <row r="1544" spans="1:6" s="4" customFormat="1" x14ac:dyDescent="0.2">
      <c r="A1544" s="173"/>
      <c r="B1544" s="60"/>
      <c r="C1544" s="174"/>
      <c r="E1544" s="60"/>
      <c r="F1544" s="60"/>
    </row>
    <row r="1545" spans="1:6" s="4" customFormat="1" x14ac:dyDescent="0.2">
      <c r="A1545" s="173"/>
      <c r="B1545" s="60"/>
      <c r="C1545" s="60"/>
      <c r="D1545" s="60"/>
      <c r="E1545" s="60"/>
      <c r="F1545" s="10" t="s">
        <v>849</v>
      </c>
    </row>
    <row r="1546" spans="1:6" s="4" customFormat="1" ht="25.5" x14ac:dyDescent="0.2">
      <c r="A1546" s="512" t="s">
        <v>19</v>
      </c>
      <c r="B1546" s="516"/>
      <c r="C1546" s="516"/>
      <c r="D1546" s="516"/>
      <c r="E1546" s="516"/>
      <c r="F1546" s="555" t="s">
        <v>889</v>
      </c>
    </row>
    <row r="1547" spans="1:6" s="70" customFormat="1" ht="98.45" customHeight="1" x14ac:dyDescent="0.2">
      <c r="A1547" s="654" t="s">
        <v>682</v>
      </c>
      <c r="B1547" s="654"/>
      <c r="C1547" s="654"/>
      <c r="D1547" s="654"/>
      <c r="E1547" s="654"/>
      <c r="F1547" s="47"/>
    </row>
    <row r="1548" spans="1:6" s="70" customFormat="1" ht="12.75" customHeight="1" x14ac:dyDescent="0.2">
      <c r="A1548" s="25"/>
      <c r="B1548" s="71"/>
      <c r="C1548" s="72"/>
      <c r="D1548" s="72"/>
      <c r="E1548" s="72"/>
      <c r="F1548" s="69"/>
    </row>
    <row r="1549" spans="1:6" s="70" customFormat="1" ht="12.75" customHeight="1" x14ac:dyDescent="0.2">
      <c r="A1549" s="25"/>
      <c r="B1549" s="71"/>
      <c r="C1549" s="72"/>
      <c r="D1549" s="72"/>
      <c r="E1549" s="72"/>
      <c r="F1549" s="69"/>
    </row>
    <row r="1550" spans="1:6" s="70" customFormat="1" ht="12.75" customHeight="1" x14ac:dyDescent="0.2">
      <c r="A1550" s="25"/>
      <c r="B1550" s="71"/>
      <c r="C1550" s="71"/>
      <c r="D1550" s="72"/>
      <c r="E1550" s="72"/>
      <c r="F1550" s="10" t="s">
        <v>849</v>
      </c>
    </row>
    <row r="1551" spans="1:6" s="4" customFormat="1" ht="25.5" x14ac:dyDescent="0.2">
      <c r="A1551" s="529" t="s">
        <v>683</v>
      </c>
      <c r="B1551" s="513" t="s">
        <v>744</v>
      </c>
      <c r="C1551" s="513">
        <v>2022</v>
      </c>
      <c r="D1551" s="513">
        <v>2021</v>
      </c>
      <c r="E1551" s="513">
        <v>2020</v>
      </c>
      <c r="F1551" s="555" t="s">
        <v>889</v>
      </c>
    </row>
    <row r="1552" spans="1:6" s="4" customFormat="1" x14ac:dyDescent="0.2">
      <c r="A1552" s="11" t="s">
        <v>584</v>
      </c>
      <c r="B1552" s="30" t="s">
        <v>749</v>
      </c>
      <c r="C1552" s="37">
        <v>33</v>
      </c>
      <c r="D1552" s="37">
        <v>39</v>
      </c>
      <c r="E1552" s="37">
        <v>42</v>
      </c>
      <c r="F1552" s="172"/>
    </row>
    <row r="1553" spans="1:6" s="4" customFormat="1" x14ac:dyDescent="0.2">
      <c r="A1553" s="17" t="s">
        <v>684</v>
      </c>
      <c r="B1553" s="30" t="s">
        <v>797</v>
      </c>
      <c r="C1553" s="37">
        <v>1165</v>
      </c>
      <c r="D1553" s="37">
        <v>1245</v>
      </c>
      <c r="E1553" s="37">
        <v>1330</v>
      </c>
      <c r="F1553" s="172"/>
    </row>
    <row r="1554" spans="1:6" s="70" customFormat="1" ht="12.75" customHeight="1" x14ac:dyDescent="0.2">
      <c r="A1554" s="17" t="s">
        <v>685</v>
      </c>
      <c r="B1554" s="30" t="s">
        <v>749</v>
      </c>
      <c r="C1554" s="37">
        <v>8</v>
      </c>
      <c r="D1554" s="37">
        <v>7</v>
      </c>
      <c r="E1554" s="37">
        <v>8</v>
      </c>
      <c r="F1554" s="172"/>
    </row>
    <row r="1555" spans="1:6" s="70" customFormat="1" ht="12.75" customHeight="1" x14ac:dyDescent="0.2">
      <c r="A1555" s="17" t="s">
        <v>686</v>
      </c>
      <c r="B1555" s="30" t="s">
        <v>749</v>
      </c>
      <c r="C1555" s="37">
        <v>3</v>
      </c>
      <c r="D1555" s="37">
        <v>4</v>
      </c>
      <c r="E1555" s="37">
        <v>3</v>
      </c>
      <c r="F1555" s="172"/>
    </row>
    <row r="1556" spans="1:6" s="70" customFormat="1" ht="12.75" customHeight="1" x14ac:dyDescent="0.2">
      <c r="A1556" s="17" t="s">
        <v>687</v>
      </c>
      <c r="B1556" s="30" t="s">
        <v>749</v>
      </c>
      <c r="C1556" s="37">
        <v>2</v>
      </c>
      <c r="D1556" s="37">
        <v>3</v>
      </c>
      <c r="E1556" s="37">
        <v>2</v>
      </c>
      <c r="F1556" s="172"/>
    </row>
    <row r="1557" spans="1:6" s="70" customFormat="1" ht="12.75" customHeight="1" x14ac:dyDescent="0.2">
      <c r="A1557" s="17" t="s">
        <v>688</v>
      </c>
      <c r="B1557" s="30" t="s">
        <v>749</v>
      </c>
      <c r="C1557" s="37">
        <v>9</v>
      </c>
      <c r="D1557" s="37">
        <v>9</v>
      </c>
      <c r="E1557" s="37">
        <v>10</v>
      </c>
      <c r="F1557" s="172"/>
    </row>
    <row r="1558" spans="1:6" s="70" customFormat="1" ht="12.75" customHeight="1" x14ac:dyDescent="0.2">
      <c r="A1558" s="17" t="s">
        <v>689</v>
      </c>
      <c r="B1558" s="30" t="s">
        <v>749</v>
      </c>
      <c r="C1558" s="37">
        <v>2</v>
      </c>
      <c r="D1558" s="37">
        <v>9</v>
      </c>
      <c r="E1558" s="37">
        <v>7</v>
      </c>
      <c r="F1558" s="172"/>
    </row>
    <row r="1559" spans="1:6" s="70" customFormat="1" ht="12.75" customHeight="1" x14ac:dyDescent="0.2">
      <c r="A1559" s="22" t="s">
        <v>690</v>
      </c>
      <c r="B1559" s="31" t="s">
        <v>749</v>
      </c>
      <c r="C1559" s="58">
        <v>9</v>
      </c>
      <c r="D1559" s="58">
        <v>7</v>
      </c>
      <c r="E1559" s="58">
        <v>10</v>
      </c>
      <c r="F1559" s="172"/>
    </row>
    <row r="1560" spans="1:6" s="70" customFormat="1" ht="12.75" customHeight="1" x14ac:dyDescent="0.2">
      <c r="A1560" s="25"/>
      <c r="B1560" s="71"/>
      <c r="C1560" s="71"/>
      <c r="D1560" s="72"/>
      <c r="E1560" s="72"/>
      <c r="F1560" s="69"/>
    </row>
    <row r="1561" spans="1:6" s="70" customFormat="1" ht="12.75" customHeight="1" x14ac:dyDescent="0.2">
      <c r="A1561" s="25"/>
      <c r="B1561" s="71"/>
      <c r="C1561" s="71"/>
      <c r="D1561" s="72"/>
      <c r="E1561" s="72"/>
      <c r="F1561" s="69"/>
    </row>
    <row r="1562" spans="1:6" s="70" customFormat="1" ht="12.75" customHeight="1" x14ac:dyDescent="0.2">
      <c r="A1562" s="25"/>
      <c r="B1562" s="71"/>
      <c r="C1562" s="71"/>
      <c r="D1562" s="72"/>
      <c r="E1562" s="72"/>
      <c r="F1562" s="10" t="s">
        <v>849</v>
      </c>
    </row>
    <row r="1563" spans="1:6" s="16" customFormat="1" ht="25.5" x14ac:dyDescent="0.2">
      <c r="A1563" s="512" t="s">
        <v>691</v>
      </c>
      <c r="B1563" s="513" t="s">
        <v>744</v>
      </c>
      <c r="C1563" s="513">
        <v>2022</v>
      </c>
      <c r="D1563" s="513">
        <v>2021</v>
      </c>
      <c r="E1563" s="513" t="s">
        <v>846</v>
      </c>
      <c r="F1563" s="555" t="s">
        <v>889</v>
      </c>
    </row>
    <row r="1564" spans="1:6" s="16" customFormat="1" x14ac:dyDescent="0.25">
      <c r="A1564" s="417" t="s">
        <v>692</v>
      </c>
      <c r="B1564" s="418" t="s">
        <v>749</v>
      </c>
      <c r="C1564" s="419">
        <f>SUM(C1565:C1575)</f>
        <v>656</v>
      </c>
      <c r="D1564" s="419">
        <v>568</v>
      </c>
      <c r="E1564" s="419"/>
      <c r="F1564" s="61"/>
    </row>
    <row r="1565" spans="1:6" s="70" customFormat="1" ht="12.75" customHeight="1" x14ac:dyDescent="0.2">
      <c r="A1565" s="11" t="s">
        <v>693</v>
      </c>
      <c r="B1565" s="30" t="s">
        <v>749</v>
      </c>
      <c r="C1565" s="30">
        <v>149</v>
      </c>
      <c r="D1565" s="30">
        <v>138</v>
      </c>
      <c r="E1565" s="37"/>
      <c r="F1565" s="61"/>
    </row>
    <row r="1566" spans="1:6" s="70" customFormat="1" ht="12.75" customHeight="1" x14ac:dyDescent="0.2">
      <c r="A1566" s="17" t="s">
        <v>694</v>
      </c>
      <c r="B1566" s="30" t="s">
        <v>749</v>
      </c>
      <c r="C1566" s="30">
        <v>127</v>
      </c>
      <c r="D1566" s="30">
        <v>92</v>
      </c>
      <c r="E1566" s="37"/>
      <c r="F1566" s="61"/>
    </row>
    <row r="1567" spans="1:6" s="70" customFormat="1" ht="12.75" customHeight="1" x14ac:dyDescent="0.2">
      <c r="A1567" s="17" t="s">
        <v>695</v>
      </c>
      <c r="B1567" s="30" t="s">
        <v>749</v>
      </c>
      <c r="C1567" s="30">
        <v>197</v>
      </c>
      <c r="D1567" s="30">
        <v>150</v>
      </c>
      <c r="E1567" s="37"/>
      <c r="F1567" s="61"/>
    </row>
    <row r="1568" spans="1:6" s="70" customFormat="1" ht="12.75" customHeight="1" x14ac:dyDescent="0.2">
      <c r="A1568" s="17" t="s">
        <v>696</v>
      </c>
      <c r="B1568" s="30" t="s">
        <v>749</v>
      </c>
      <c r="C1568" s="30">
        <v>87</v>
      </c>
      <c r="D1568" s="30">
        <v>41</v>
      </c>
      <c r="E1568" s="37"/>
      <c r="F1568" s="61"/>
    </row>
    <row r="1569" spans="1:6" s="70" customFormat="1" ht="12.75" customHeight="1" x14ac:dyDescent="0.2">
      <c r="A1569" s="17" t="s">
        <v>697</v>
      </c>
      <c r="B1569" s="30" t="s">
        <v>749</v>
      </c>
      <c r="C1569" s="30">
        <v>3</v>
      </c>
      <c r="D1569" s="30">
        <v>5</v>
      </c>
      <c r="E1569" s="37"/>
      <c r="F1569" s="61"/>
    </row>
    <row r="1570" spans="1:6" s="70" customFormat="1" ht="12.75" customHeight="1" x14ac:dyDescent="0.2">
      <c r="A1570" s="17" t="s">
        <v>698</v>
      </c>
      <c r="B1570" s="30" t="s">
        <v>749</v>
      </c>
      <c r="C1570" s="30">
        <v>46</v>
      </c>
      <c r="D1570" s="30">
        <v>44</v>
      </c>
      <c r="E1570" s="37"/>
      <c r="F1570" s="61"/>
    </row>
    <row r="1571" spans="1:6" s="70" customFormat="1" ht="12.75" customHeight="1" x14ac:dyDescent="0.2">
      <c r="A1571" s="17" t="s">
        <v>699</v>
      </c>
      <c r="B1571" s="30" t="s">
        <v>749</v>
      </c>
      <c r="C1571" s="30">
        <v>24</v>
      </c>
      <c r="D1571" s="30">
        <v>9</v>
      </c>
      <c r="E1571" s="37"/>
      <c r="F1571" s="61"/>
    </row>
    <row r="1572" spans="1:6" s="70" customFormat="1" ht="12.75" customHeight="1" x14ac:dyDescent="0.2">
      <c r="A1572" s="17" t="s">
        <v>700</v>
      </c>
      <c r="B1572" s="30" t="s">
        <v>749</v>
      </c>
      <c r="C1572" s="30">
        <v>11</v>
      </c>
      <c r="D1572" s="30">
        <v>44</v>
      </c>
      <c r="E1572" s="37"/>
      <c r="F1572" s="61"/>
    </row>
    <row r="1573" spans="1:6" s="70" customFormat="1" ht="12.75" customHeight="1" x14ac:dyDescent="0.2">
      <c r="A1573" s="11" t="s">
        <v>701</v>
      </c>
      <c r="B1573" s="30" t="s">
        <v>749</v>
      </c>
      <c r="C1573" s="30">
        <v>3</v>
      </c>
      <c r="D1573" s="30">
        <v>25</v>
      </c>
      <c r="E1573" s="37"/>
      <c r="F1573" s="61"/>
    </row>
    <row r="1574" spans="1:6" s="70" customFormat="1" ht="12.75" customHeight="1" x14ac:dyDescent="0.2">
      <c r="A1574" s="17" t="s">
        <v>702</v>
      </c>
      <c r="B1574" s="30" t="s">
        <v>749</v>
      </c>
      <c r="C1574" s="30">
        <v>3</v>
      </c>
      <c r="D1574" s="30">
        <v>9</v>
      </c>
      <c r="E1574" s="37"/>
      <c r="F1574" s="61"/>
    </row>
    <row r="1575" spans="1:6" s="70" customFormat="1" ht="12.75" customHeight="1" x14ac:dyDescent="0.2">
      <c r="A1575" s="22" t="s">
        <v>703</v>
      </c>
      <c r="B1575" s="31" t="s">
        <v>749</v>
      </c>
      <c r="C1575" s="31">
        <v>6</v>
      </c>
      <c r="D1575" s="31">
        <v>11</v>
      </c>
      <c r="E1575" s="58"/>
      <c r="F1575" s="61"/>
    </row>
    <row r="1576" spans="1:6" s="70" customFormat="1" ht="15" x14ac:dyDescent="0.2">
      <c r="A1576" s="420" t="s">
        <v>704</v>
      </c>
      <c r="B1576" s="355"/>
      <c r="C1576" s="356"/>
      <c r="D1576" s="356"/>
      <c r="E1576" s="356"/>
      <c r="F1576" s="357"/>
    </row>
    <row r="1577" spans="1:6" s="70" customFormat="1" ht="18" customHeight="1" x14ac:dyDescent="0.2">
      <c r="A1577" s="655" t="s">
        <v>923</v>
      </c>
      <c r="B1577" s="655"/>
      <c r="C1577" s="655"/>
      <c r="D1577" s="655"/>
      <c r="E1577" s="655"/>
      <c r="F1577" s="655"/>
    </row>
    <row r="1578" spans="1:6" s="70" customFormat="1" ht="17.25" customHeight="1" x14ac:dyDescent="0.2">
      <c r="A1578" s="41"/>
      <c r="B1578" s="71"/>
      <c r="C1578" s="72"/>
      <c r="D1578" s="72"/>
      <c r="E1578" s="72"/>
      <c r="F1578" s="69"/>
    </row>
    <row r="1579" spans="1:6" s="70" customFormat="1" ht="17.25" customHeight="1" x14ac:dyDescent="0.2">
      <c r="A1579" s="41"/>
      <c r="B1579" s="71"/>
      <c r="C1579" s="72"/>
      <c r="D1579" s="72"/>
      <c r="E1579" s="72"/>
      <c r="F1579" s="69"/>
    </row>
    <row r="1580" spans="1:6" s="70" customFormat="1" ht="12.75" customHeight="1" x14ac:dyDescent="0.2">
      <c r="A1580" s="25"/>
      <c r="B1580" s="71"/>
      <c r="C1580" s="72"/>
      <c r="D1580" s="72"/>
      <c r="E1580" s="72"/>
      <c r="F1580" s="10" t="s">
        <v>849</v>
      </c>
    </row>
    <row r="1581" spans="1:6" s="16" customFormat="1" ht="25.5" x14ac:dyDescent="0.2">
      <c r="A1581" s="512" t="s">
        <v>705</v>
      </c>
      <c r="B1581" s="513"/>
      <c r="C1581" s="516"/>
      <c r="D1581" s="516"/>
      <c r="E1581" s="516"/>
      <c r="F1581" s="555" t="s">
        <v>889</v>
      </c>
    </row>
    <row r="1582" spans="1:6" s="70" customFormat="1" x14ac:dyDescent="0.2">
      <c r="A1582" s="654" t="s">
        <v>706</v>
      </c>
      <c r="B1582" s="654"/>
      <c r="C1582" s="654"/>
      <c r="D1582" s="654"/>
      <c r="E1582" s="654"/>
      <c r="F1582" s="47"/>
    </row>
    <row r="1583" spans="1:6" s="4" customFormat="1" x14ac:dyDescent="0.2">
      <c r="A1583" s="1"/>
      <c r="B1583" s="1"/>
      <c r="C1583" s="3"/>
      <c r="D1583" s="3"/>
      <c r="E1583" s="3"/>
      <c r="F1583" s="1"/>
    </row>
    <row r="1584" spans="1:6" s="4" customFormat="1" x14ac:dyDescent="0.2">
      <c r="A1584" s="1"/>
      <c r="B1584" s="1"/>
      <c r="C1584" s="3"/>
      <c r="D1584" s="3"/>
      <c r="E1584" s="3"/>
      <c r="F1584" s="1"/>
    </row>
    <row r="1585" spans="1:11" s="4" customFormat="1" x14ac:dyDescent="0.2">
      <c r="B1585" s="1"/>
      <c r="C1585" s="3"/>
      <c r="D1585" s="3"/>
      <c r="E1585" s="3"/>
      <c r="F1585" s="1"/>
      <c r="I1585" s="189"/>
    </row>
    <row r="1586" spans="1:11" s="4" customFormat="1" x14ac:dyDescent="0.2">
      <c r="A1586" s="9" t="s">
        <v>707</v>
      </c>
      <c r="B1586" s="1"/>
      <c r="C1586" s="1"/>
      <c r="D1586" s="3"/>
      <c r="E1586" s="3"/>
      <c r="F1586" s="10" t="s">
        <v>849</v>
      </c>
      <c r="I1586" s="189"/>
    </row>
    <row r="1587" spans="1:11" s="4" customFormat="1" ht="15" x14ac:dyDescent="0.2">
      <c r="A1587" s="525" t="s">
        <v>708</v>
      </c>
      <c r="B1587" s="513" t="s">
        <v>744</v>
      </c>
      <c r="C1587" s="526">
        <v>2022</v>
      </c>
      <c r="D1587" s="526">
        <v>2021</v>
      </c>
      <c r="E1587" s="526">
        <v>2020</v>
      </c>
      <c r="F1587" s="526" t="s">
        <v>890</v>
      </c>
      <c r="I1587" s="189"/>
    </row>
    <row r="1588" spans="1:11" s="4" customFormat="1" x14ac:dyDescent="0.2">
      <c r="A1588" s="358" t="s">
        <v>709</v>
      </c>
      <c r="B1588" s="241" t="s">
        <v>755</v>
      </c>
      <c r="C1588" s="243">
        <v>1787</v>
      </c>
      <c r="D1588" s="243">
        <v>1656</v>
      </c>
      <c r="E1588" s="243">
        <v>1865</v>
      </c>
      <c r="F1588" s="244"/>
    </row>
    <row r="1589" spans="1:11" s="4" customFormat="1" x14ac:dyDescent="0.2">
      <c r="A1589" s="311" t="s">
        <v>710</v>
      </c>
      <c r="B1589" s="359" t="s">
        <v>755</v>
      </c>
      <c r="C1589" s="246">
        <v>2561</v>
      </c>
      <c r="D1589" s="246">
        <v>2603</v>
      </c>
      <c r="E1589" s="246">
        <v>2926</v>
      </c>
      <c r="F1589" s="244"/>
    </row>
    <row r="1590" spans="1:11" s="4" customFormat="1" x14ac:dyDescent="0.2">
      <c r="A1590" s="312" t="s">
        <v>711</v>
      </c>
      <c r="B1590" s="360" t="s">
        <v>772</v>
      </c>
      <c r="C1590" s="361">
        <v>57847263</v>
      </c>
      <c r="D1590" s="361">
        <v>50752546</v>
      </c>
      <c r="E1590" s="361">
        <v>48894570</v>
      </c>
      <c r="F1590" s="244"/>
    </row>
    <row r="1591" spans="1:11" s="4" customFormat="1" ht="37.35" customHeight="1" x14ac:dyDescent="0.2">
      <c r="A1591" s="636" t="s">
        <v>712</v>
      </c>
      <c r="B1591" s="636"/>
      <c r="C1591" s="636"/>
      <c r="D1591" s="636"/>
      <c r="E1591" s="636"/>
      <c r="F1591" s="636"/>
    </row>
    <row r="1592" spans="1:11" s="4" customFormat="1" x14ac:dyDescent="0.2">
      <c r="A1592" s="1"/>
      <c r="B1592" s="1"/>
      <c r="C1592" s="3"/>
      <c r="D1592" s="3"/>
      <c r="E1592" s="3"/>
      <c r="F1592" s="1"/>
    </row>
    <row r="1593" spans="1:11" s="4" customFormat="1" x14ac:dyDescent="0.2">
      <c r="A1593" s="1"/>
      <c r="B1593" s="1"/>
      <c r="C1593" s="3"/>
      <c r="D1593" s="3"/>
      <c r="E1593" s="3"/>
      <c r="F1593" s="1"/>
    </row>
    <row r="1594" spans="1:11" s="4" customFormat="1" x14ac:dyDescent="0.2">
      <c r="A1594" s="590" t="s">
        <v>924</v>
      </c>
      <c r="B1594" s="1"/>
      <c r="C1594" s="3"/>
      <c r="G1594" s="591" t="s">
        <v>892</v>
      </c>
    </row>
    <row r="1595" spans="1:11" s="4" customFormat="1" ht="15" x14ac:dyDescent="0.2">
      <c r="A1595" s="592" t="s">
        <v>713</v>
      </c>
      <c r="B1595" s="593"/>
      <c r="C1595" s="594"/>
      <c r="D1595" s="594"/>
      <c r="E1595" s="594"/>
      <c r="F1595" s="594"/>
      <c r="G1595" s="594"/>
    </row>
    <row r="1596" spans="1:11" s="4" customFormat="1" x14ac:dyDescent="0.2">
      <c r="A1596" s="626" t="s">
        <v>714</v>
      </c>
      <c r="B1596" s="625" t="s">
        <v>798</v>
      </c>
      <c r="C1596" s="625"/>
      <c r="D1596" s="625" t="s">
        <v>839</v>
      </c>
      <c r="E1596" s="625" t="s">
        <v>847</v>
      </c>
      <c r="F1596" s="625" t="s">
        <v>891</v>
      </c>
      <c r="G1596" s="625" t="s">
        <v>893</v>
      </c>
    </row>
    <row r="1597" spans="1:11" s="4" customFormat="1" x14ac:dyDescent="0.2">
      <c r="A1597" s="627"/>
      <c r="B1597" s="595" t="s">
        <v>799</v>
      </c>
      <c r="C1597" s="595" t="s">
        <v>747</v>
      </c>
      <c r="D1597" s="625"/>
      <c r="E1597" s="625"/>
      <c r="F1597" s="625"/>
      <c r="G1597" s="625"/>
    </row>
    <row r="1598" spans="1:11" s="4" customFormat="1" x14ac:dyDescent="0.2">
      <c r="A1598" s="596" t="s">
        <v>715</v>
      </c>
      <c r="B1598" s="597">
        <v>8273.7853393836776</v>
      </c>
      <c r="C1598" s="598">
        <v>0.60551443007993877</v>
      </c>
      <c r="D1598" s="599" t="s">
        <v>840</v>
      </c>
      <c r="E1598" s="598">
        <v>4.2235946396673565E-2</v>
      </c>
      <c r="F1598" s="598">
        <v>0.22905644269293232</v>
      </c>
      <c r="G1598" s="598">
        <v>0.27085934846719206</v>
      </c>
      <c r="H1598" s="160"/>
      <c r="I1598" s="158"/>
      <c r="K1598" s="160"/>
    </row>
    <row r="1599" spans="1:11" s="4" customFormat="1" x14ac:dyDescent="0.2">
      <c r="A1599" s="600" t="s">
        <v>925</v>
      </c>
      <c r="B1599" s="601">
        <v>1.964112903765</v>
      </c>
      <c r="C1599" s="602">
        <v>1.4374299752191897E-4</v>
      </c>
      <c r="D1599" s="603" t="s">
        <v>840</v>
      </c>
      <c r="E1599" s="604" t="s">
        <v>848</v>
      </c>
      <c r="F1599" s="605">
        <v>1</v>
      </c>
      <c r="G1599" s="604" t="s">
        <v>848</v>
      </c>
      <c r="K1599" s="160"/>
    </row>
    <row r="1600" spans="1:11" s="4" customFormat="1" x14ac:dyDescent="0.2">
      <c r="A1600" s="600" t="s">
        <v>716</v>
      </c>
      <c r="B1600" s="601">
        <v>5075.7079226407632</v>
      </c>
      <c r="C1600" s="602">
        <v>0.3714641199839242</v>
      </c>
      <c r="D1600" s="603" t="s">
        <v>840</v>
      </c>
      <c r="E1600" s="604">
        <v>5.6294978144171524E-4</v>
      </c>
      <c r="F1600" s="604" t="s">
        <v>848</v>
      </c>
      <c r="G1600" s="604">
        <v>0.42377009500910129</v>
      </c>
      <c r="H1600" s="160"/>
      <c r="I1600" s="158"/>
      <c r="K1600" s="160"/>
    </row>
    <row r="1601" spans="1:9" s="4" customFormat="1" x14ac:dyDescent="0.2">
      <c r="A1601" s="600" t="s">
        <v>717</v>
      </c>
      <c r="B1601" s="601">
        <v>789.42292640814571</v>
      </c>
      <c r="C1601" s="602">
        <v>5.7773673568822972E-2</v>
      </c>
      <c r="D1601" s="603" t="s">
        <v>840</v>
      </c>
      <c r="E1601" s="604" t="s">
        <v>848</v>
      </c>
      <c r="F1601" s="604" t="s">
        <v>848</v>
      </c>
      <c r="G1601" s="604">
        <v>0.11255857029829916</v>
      </c>
      <c r="H1601" s="160"/>
      <c r="I1601" s="606"/>
    </row>
    <row r="1602" spans="1:9" s="4" customFormat="1" x14ac:dyDescent="0.2">
      <c r="A1602" s="600" t="s">
        <v>718</v>
      </c>
      <c r="B1602" s="601">
        <v>509.07998708139598</v>
      </c>
      <c r="C1602" s="602">
        <v>3.7256861955963713E-2</v>
      </c>
      <c r="D1602" s="603" t="s">
        <v>840</v>
      </c>
      <c r="E1602" s="604">
        <v>0.68082382773114913</v>
      </c>
      <c r="F1602" s="604" t="s">
        <v>848</v>
      </c>
      <c r="G1602" s="604" t="s">
        <v>848</v>
      </c>
    </row>
    <row r="1603" spans="1:9" s="4" customFormat="1" x14ac:dyDescent="0.2">
      <c r="A1603" s="600" t="s">
        <v>926</v>
      </c>
      <c r="B1603" s="601">
        <v>0</v>
      </c>
      <c r="C1603" s="602">
        <v>0</v>
      </c>
      <c r="D1603" s="603" t="s">
        <v>840</v>
      </c>
      <c r="E1603" s="604" t="s">
        <v>848</v>
      </c>
      <c r="F1603" s="604" t="s">
        <v>848</v>
      </c>
      <c r="G1603" s="604" t="s">
        <v>848</v>
      </c>
    </row>
    <row r="1604" spans="1:9" s="4" customFormat="1" x14ac:dyDescent="0.2">
      <c r="A1604" s="600" t="s">
        <v>719</v>
      </c>
      <c r="B1604" s="601">
        <v>0</v>
      </c>
      <c r="C1604" s="602">
        <v>0</v>
      </c>
      <c r="D1604" s="603" t="s">
        <v>840</v>
      </c>
      <c r="E1604" s="604" t="s">
        <v>848</v>
      </c>
      <c r="F1604" s="604" t="s">
        <v>848</v>
      </c>
      <c r="G1604" s="604" t="s">
        <v>848</v>
      </c>
    </row>
    <row r="1605" spans="1:9" s="4" customFormat="1" x14ac:dyDescent="0.2">
      <c r="A1605" s="600" t="s">
        <v>720</v>
      </c>
      <c r="B1605" s="601">
        <v>0</v>
      </c>
      <c r="C1605" s="602">
        <v>0</v>
      </c>
      <c r="D1605" s="603" t="s">
        <v>840</v>
      </c>
      <c r="E1605" s="604" t="s">
        <v>848</v>
      </c>
      <c r="F1605" s="604" t="s">
        <v>848</v>
      </c>
      <c r="G1605" s="604" t="s">
        <v>848</v>
      </c>
    </row>
    <row r="1606" spans="1:9" s="4" customFormat="1" x14ac:dyDescent="0.2">
      <c r="A1606" s="600" t="s">
        <v>721</v>
      </c>
      <c r="B1606" s="601">
        <v>0</v>
      </c>
      <c r="C1606" s="602">
        <v>0</v>
      </c>
      <c r="D1606" s="603" t="s">
        <v>840</v>
      </c>
      <c r="E1606" s="604" t="s">
        <v>848</v>
      </c>
      <c r="F1606" s="604" t="s">
        <v>848</v>
      </c>
      <c r="G1606" s="604" t="s">
        <v>848</v>
      </c>
    </row>
    <row r="1607" spans="1:9" s="4" customFormat="1" x14ac:dyDescent="0.2">
      <c r="A1607" s="600" t="s">
        <v>722</v>
      </c>
      <c r="B1607" s="601">
        <v>0</v>
      </c>
      <c r="C1607" s="602">
        <v>0</v>
      </c>
      <c r="D1607" s="603" t="s">
        <v>840</v>
      </c>
      <c r="E1607" s="604" t="s">
        <v>848</v>
      </c>
      <c r="F1607" s="604" t="s">
        <v>848</v>
      </c>
      <c r="G1607" s="604" t="s">
        <v>848</v>
      </c>
    </row>
    <row r="1608" spans="1:9" s="4" customFormat="1" x14ac:dyDescent="0.2">
      <c r="A1608" s="600" t="s">
        <v>723</v>
      </c>
      <c r="B1608" s="601">
        <v>1843.780381275712</v>
      </c>
      <c r="C1608" s="602">
        <v>0.13493649895005608</v>
      </c>
      <c r="D1608" s="603" t="s">
        <v>840</v>
      </c>
      <c r="E1608" s="604" t="s">
        <v>848</v>
      </c>
      <c r="F1608" s="604">
        <v>0.99760895349047496</v>
      </c>
      <c r="G1608" s="604">
        <v>6.7392072416123071E-4</v>
      </c>
      <c r="H1608" s="160"/>
      <c r="I1608" s="606"/>
    </row>
    <row r="1609" spans="1:9" s="4" customFormat="1" x14ac:dyDescent="0.2">
      <c r="A1609" s="600" t="s">
        <v>724</v>
      </c>
      <c r="B1609" s="601">
        <v>53.779151663663903</v>
      </c>
      <c r="C1609" s="602">
        <v>3.9358106397563083E-3</v>
      </c>
      <c r="D1609" s="603" t="s">
        <v>840</v>
      </c>
      <c r="E1609" s="604" t="s">
        <v>848</v>
      </c>
      <c r="F1609" s="605">
        <v>1</v>
      </c>
      <c r="G1609" s="604" t="s">
        <v>848</v>
      </c>
    </row>
    <row r="1610" spans="1:9" s="4" customFormat="1" x14ac:dyDescent="0.2">
      <c r="A1610" s="600" t="s">
        <v>725</v>
      </c>
      <c r="B1610" s="601">
        <v>0</v>
      </c>
      <c r="C1610" s="602">
        <v>0</v>
      </c>
      <c r="D1610" s="603" t="s">
        <v>840</v>
      </c>
      <c r="E1610" s="604" t="s">
        <v>848</v>
      </c>
      <c r="F1610" s="604" t="s">
        <v>848</v>
      </c>
      <c r="G1610" s="604" t="s">
        <v>848</v>
      </c>
    </row>
    <row r="1611" spans="1:9" s="4" customFormat="1" x14ac:dyDescent="0.2">
      <c r="A1611" s="600" t="s">
        <v>726</v>
      </c>
      <c r="B1611" s="601">
        <v>2.1011642312922982E-3</v>
      </c>
      <c r="C1611" s="602">
        <v>1.5377305668774848E-7</v>
      </c>
      <c r="D1611" s="603" t="s">
        <v>840</v>
      </c>
      <c r="E1611" s="604" t="s">
        <v>848</v>
      </c>
      <c r="F1611" s="604" t="s">
        <v>848</v>
      </c>
      <c r="G1611" s="604" t="s">
        <v>848</v>
      </c>
    </row>
    <row r="1612" spans="1:9" s="4" customFormat="1" x14ac:dyDescent="0.2">
      <c r="A1612" s="600" t="s">
        <v>727</v>
      </c>
      <c r="B1612" s="607">
        <v>4.8756245999999996E-2</v>
      </c>
      <c r="C1612" s="602">
        <v>3.5682108368219353E-6</v>
      </c>
      <c r="D1612" s="603" t="s">
        <v>840</v>
      </c>
      <c r="E1612" s="604" t="s">
        <v>848</v>
      </c>
      <c r="F1612" s="605">
        <v>1</v>
      </c>
      <c r="G1612" s="604" t="s">
        <v>848</v>
      </c>
    </row>
    <row r="1613" spans="1:9" s="4" customFormat="1" x14ac:dyDescent="0.2">
      <c r="A1613" s="600" t="s">
        <v>728</v>
      </c>
      <c r="B1613" s="601">
        <v>0</v>
      </c>
      <c r="C1613" s="602">
        <v>0</v>
      </c>
      <c r="D1613" s="603" t="s">
        <v>840</v>
      </c>
      <c r="E1613" s="604" t="s">
        <v>848</v>
      </c>
      <c r="F1613" s="605" t="s">
        <v>848</v>
      </c>
      <c r="G1613" s="604" t="s">
        <v>848</v>
      </c>
    </row>
    <row r="1614" spans="1:9" s="4" customFormat="1" x14ac:dyDescent="0.2">
      <c r="A1614" s="600" t="s">
        <v>729</v>
      </c>
      <c r="B1614" s="601">
        <v>0</v>
      </c>
      <c r="C1614" s="602">
        <v>0</v>
      </c>
      <c r="D1614" s="603" t="s">
        <v>840</v>
      </c>
      <c r="E1614" s="604" t="s">
        <v>848</v>
      </c>
      <c r="F1614" s="605" t="s">
        <v>848</v>
      </c>
      <c r="G1614" s="604" t="s">
        <v>848</v>
      </c>
    </row>
    <row r="1615" spans="1:9" s="4" customFormat="1" x14ac:dyDescent="0.2">
      <c r="A1615" s="596" t="s">
        <v>730</v>
      </c>
      <c r="B1615" s="597">
        <v>1606.501409495216</v>
      </c>
      <c r="C1615" s="598">
        <v>0.11757131052974307</v>
      </c>
      <c r="D1615" s="1"/>
    </row>
    <row r="1616" spans="1:9" s="4" customFormat="1" x14ac:dyDescent="0.2">
      <c r="A1616" s="600" t="s">
        <v>925</v>
      </c>
      <c r="B1616" s="601">
        <v>0</v>
      </c>
      <c r="C1616" s="602">
        <v>0</v>
      </c>
      <c r="D1616" s="1"/>
    </row>
    <row r="1617" spans="1:6" s="4" customFormat="1" x14ac:dyDescent="0.2">
      <c r="A1617" s="600" t="s">
        <v>716</v>
      </c>
      <c r="B1617" s="601">
        <v>982.3538709590697</v>
      </c>
      <c r="C1617" s="602">
        <v>7.1893265284413602E-2</v>
      </c>
      <c r="D1617" s="1"/>
      <c r="F1617" s="3"/>
    </row>
    <row r="1618" spans="1:6" s="4" customFormat="1" x14ac:dyDescent="0.2">
      <c r="A1618" s="600" t="s">
        <v>717</v>
      </c>
      <c r="B1618" s="601">
        <v>67.995460440054089</v>
      </c>
      <c r="C1618" s="602">
        <v>4.9762268160862553E-3</v>
      </c>
      <c r="D1618" s="1"/>
      <c r="F1618" s="3"/>
    </row>
    <row r="1619" spans="1:6" s="4" customFormat="1" x14ac:dyDescent="0.2">
      <c r="A1619" s="600" t="s">
        <v>718</v>
      </c>
      <c r="B1619" s="601">
        <v>130.56363456001102</v>
      </c>
      <c r="C1619" s="602">
        <v>9.5552593555272968E-3</v>
      </c>
      <c r="D1619" s="1"/>
      <c r="E1619" s="3"/>
      <c r="F1619" s="608"/>
    </row>
    <row r="1620" spans="1:6" s="4" customFormat="1" x14ac:dyDescent="0.2">
      <c r="A1620" s="600" t="s">
        <v>926</v>
      </c>
      <c r="B1620" s="601">
        <v>1.99782117811267</v>
      </c>
      <c r="C1620" s="602">
        <v>1.4620992719115402E-4</v>
      </c>
      <c r="D1620" s="1"/>
      <c r="E1620" s="3"/>
    </row>
    <row r="1621" spans="1:6" s="4" customFormat="1" x14ac:dyDescent="0.2">
      <c r="A1621" s="600" t="s">
        <v>719</v>
      </c>
      <c r="B1621" s="601">
        <v>1.514423578722</v>
      </c>
      <c r="C1621" s="602">
        <v>1.1083262286301733E-4</v>
      </c>
      <c r="D1621" s="1"/>
      <c r="E1621" s="609"/>
    </row>
    <row r="1622" spans="1:6" s="4" customFormat="1" x14ac:dyDescent="0.2">
      <c r="A1622" s="600" t="s">
        <v>720</v>
      </c>
      <c r="B1622" s="601">
        <v>27.242831819999999</v>
      </c>
      <c r="C1622" s="602">
        <v>1.9937582504986427E-3</v>
      </c>
      <c r="D1622" s="1"/>
    </row>
    <row r="1623" spans="1:6" s="4" customFormat="1" x14ac:dyDescent="0.2">
      <c r="A1623" s="600" t="s">
        <v>721</v>
      </c>
      <c r="B1623" s="601">
        <v>2.5239333399999997</v>
      </c>
      <c r="C1623" s="602">
        <v>1.8471328361096919E-4</v>
      </c>
      <c r="D1623" s="1"/>
    </row>
    <row r="1624" spans="1:6" s="4" customFormat="1" x14ac:dyDescent="0.2">
      <c r="A1624" s="600" t="s">
        <v>722</v>
      </c>
      <c r="B1624" s="601">
        <v>0</v>
      </c>
      <c r="C1624" s="602">
        <v>0</v>
      </c>
      <c r="D1624" s="1"/>
    </row>
    <row r="1625" spans="1:6" s="4" customFormat="1" x14ac:dyDescent="0.2">
      <c r="A1625" s="600" t="s">
        <v>723</v>
      </c>
      <c r="B1625" s="601">
        <v>289.29975500635214</v>
      </c>
      <c r="C1625" s="602">
        <v>2.1172313407877969E-2</v>
      </c>
      <c r="D1625" s="1"/>
    </row>
    <row r="1626" spans="1:6" s="4" customFormat="1" x14ac:dyDescent="0.2">
      <c r="A1626" s="600" t="s">
        <v>724</v>
      </c>
      <c r="B1626" s="601">
        <v>0</v>
      </c>
      <c r="C1626" s="602">
        <v>0</v>
      </c>
      <c r="D1626" s="1"/>
    </row>
    <row r="1627" spans="1:6" s="4" customFormat="1" x14ac:dyDescent="0.2">
      <c r="A1627" s="600" t="s">
        <v>725</v>
      </c>
      <c r="B1627" s="601">
        <v>1.0695418479489995</v>
      </c>
      <c r="C1627" s="602">
        <v>7.8274090509063775E-5</v>
      </c>
      <c r="D1627" s="1"/>
    </row>
    <row r="1628" spans="1:6" s="4" customFormat="1" x14ac:dyDescent="0.2">
      <c r="A1628" s="600" t="s">
        <v>726</v>
      </c>
      <c r="B1628" s="601">
        <v>1.2472753143249022E-3</v>
      </c>
      <c r="C1628" s="602">
        <v>9.1281459468282316E-8</v>
      </c>
      <c r="D1628" s="1"/>
    </row>
    <row r="1629" spans="1:6" s="4" customFormat="1" x14ac:dyDescent="0.2">
      <c r="A1629" s="600" t="s">
        <v>727</v>
      </c>
      <c r="B1629" s="601">
        <v>0</v>
      </c>
      <c r="C1629" s="602">
        <v>0</v>
      </c>
      <c r="D1629" s="1"/>
    </row>
    <row r="1630" spans="1:6" s="4" customFormat="1" x14ac:dyDescent="0.2">
      <c r="A1630" s="600" t="s">
        <v>728</v>
      </c>
      <c r="B1630" s="601">
        <v>0</v>
      </c>
      <c r="C1630" s="602">
        <v>0</v>
      </c>
      <c r="D1630" s="1"/>
    </row>
    <row r="1631" spans="1:6" s="4" customFormat="1" x14ac:dyDescent="0.2">
      <c r="A1631" s="600" t="s">
        <v>729</v>
      </c>
      <c r="B1631" s="601">
        <v>101.93888948963099</v>
      </c>
      <c r="C1631" s="602">
        <v>7.4603662097056248E-3</v>
      </c>
      <c r="D1631" s="1"/>
    </row>
    <row r="1632" spans="1:6" s="4" customFormat="1" x14ac:dyDescent="0.2">
      <c r="A1632" s="596" t="s">
        <v>731</v>
      </c>
      <c r="B1632" s="597">
        <v>9880.2867488788943</v>
      </c>
      <c r="C1632" s="598">
        <v>0.72308574060968189</v>
      </c>
      <c r="D1632" s="1"/>
    </row>
    <row r="1633" spans="1:7" s="4" customFormat="1" x14ac:dyDescent="0.2">
      <c r="A1633" s="596" t="s">
        <v>732</v>
      </c>
      <c r="B1633" s="597">
        <v>3783.7729801211062</v>
      </c>
      <c r="C1633" s="598">
        <v>0.27691425939031811</v>
      </c>
      <c r="D1633" s="1"/>
    </row>
    <row r="1634" spans="1:7" s="4" customFormat="1" x14ac:dyDescent="0.2">
      <c r="A1634" s="610" t="s">
        <v>733</v>
      </c>
      <c r="B1634" s="597">
        <v>13664.059729000001</v>
      </c>
      <c r="C1634" s="611">
        <v>1</v>
      </c>
      <c r="D1634" s="1"/>
    </row>
    <row r="1635" spans="1:7" s="4" customFormat="1" ht="39.6" customHeight="1" x14ac:dyDescent="0.2">
      <c r="A1635" s="617" t="s">
        <v>734</v>
      </c>
      <c r="B1635" s="617"/>
      <c r="C1635" s="617"/>
      <c r="D1635" s="617"/>
      <c r="E1635" s="617"/>
      <c r="F1635" s="617"/>
      <c r="G1635" s="617"/>
    </row>
    <row r="1636" spans="1:7" s="4" customFormat="1" x14ac:dyDescent="0.2">
      <c r="A1636" s="1"/>
      <c r="B1636" s="1"/>
      <c r="C1636" s="3"/>
      <c r="D1636" s="1"/>
    </row>
    <row r="1637" spans="1:7" s="4" customFormat="1" ht="15" x14ac:dyDescent="0.2">
      <c r="A1637" s="592" t="s">
        <v>735</v>
      </c>
      <c r="B1637" s="593"/>
      <c r="C1637" s="594"/>
      <c r="D1637" s="594"/>
      <c r="E1637" s="594"/>
      <c r="F1637" s="612"/>
      <c r="G1637" s="613"/>
    </row>
    <row r="1638" spans="1:7" s="4" customFormat="1" x14ac:dyDescent="0.2">
      <c r="A1638" s="626" t="s">
        <v>714</v>
      </c>
      <c r="B1638" s="625" t="s">
        <v>800</v>
      </c>
      <c r="C1638" s="625"/>
      <c r="D1638" s="625" t="s">
        <v>839</v>
      </c>
      <c r="E1638" s="625" t="s">
        <v>847</v>
      </c>
      <c r="F1638" s="625" t="s">
        <v>891</v>
      </c>
      <c r="G1638" s="618"/>
    </row>
    <row r="1639" spans="1:7" s="4" customFormat="1" ht="26.45" customHeight="1" x14ac:dyDescent="0.2">
      <c r="A1639" s="627"/>
      <c r="B1639" s="595" t="s">
        <v>799</v>
      </c>
      <c r="C1639" s="595" t="s">
        <v>747</v>
      </c>
      <c r="D1639" s="625"/>
      <c r="E1639" s="625"/>
      <c r="F1639" s="625"/>
      <c r="G1639" s="618"/>
    </row>
    <row r="1640" spans="1:7" s="4" customFormat="1" x14ac:dyDescent="0.2">
      <c r="A1640" s="596" t="s">
        <v>715</v>
      </c>
      <c r="B1640" s="597">
        <v>2236.0128115602524</v>
      </c>
      <c r="C1640" s="598">
        <v>0.44472080692133042</v>
      </c>
      <c r="D1640" s="599" t="s">
        <v>840</v>
      </c>
      <c r="E1640" s="598">
        <v>2.3572061509450556E-2</v>
      </c>
      <c r="F1640" s="598">
        <v>0.44873399291515281</v>
      </c>
      <c r="G1640" s="618"/>
    </row>
    <row r="1641" spans="1:7" s="4" customFormat="1" x14ac:dyDescent="0.2">
      <c r="A1641" s="600" t="s">
        <v>925</v>
      </c>
      <c r="B1641" s="601">
        <v>8.6997253103139993</v>
      </c>
      <c r="C1641" s="602">
        <v>1.730289218377544E-3</v>
      </c>
      <c r="D1641" s="603" t="s">
        <v>840</v>
      </c>
      <c r="E1641" s="605" t="s">
        <v>848</v>
      </c>
      <c r="F1641" s="605">
        <v>1</v>
      </c>
      <c r="G1641" s="618"/>
    </row>
    <row r="1642" spans="1:7" s="4" customFormat="1" x14ac:dyDescent="0.2">
      <c r="A1642" s="600" t="s">
        <v>716</v>
      </c>
      <c r="B1642" s="601">
        <v>769.26788780174775</v>
      </c>
      <c r="C1642" s="602">
        <v>0.15299976549022656</v>
      </c>
      <c r="D1642" s="603" t="s">
        <v>840</v>
      </c>
      <c r="E1642" s="602">
        <v>3.7621360640121404E-4</v>
      </c>
      <c r="F1642" s="605" t="s">
        <v>848</v>
      </c>
      <c r="G1642" s="618"/>
    </row>
    <row r="1643" spans="1:7" s="4" customFormat="1" x14ac:dyDescent="0.2">
      <c r="A1643" s="600" t="s">
        <v>717</v>
      </c>
      <c r="B1643" s="601">
        <v>108.07499098964962</v>
      </c>
      <c r="C1643" s="602">
        <v>2.1495045534821778E-2</v>
      </c>
      <c r="D1643" s="603" t="s">
        <v>840</v>
      </c>
      <c r="E1643" s="605" t="s">
        <v>848</v>
      </c>
      <c r="F1643" s="605" t="s">
        <v>848</v>
      </c>
      <c r="G1643" s="618"/>
    </row>
    <row r="1644" spans="1:7" s="4" customFormat="1" x14ac:dyDescent="0.2">
      <c r="A1644" s="600" t="s">
        <v>718</v>
      </c>
      <c r="B1644" s="601">
        <v>74.318450240234768</v>
      </c>
      <c r="C1644" s="602">
        <v>1.4781203841545765E-2</v>
      </c>
      <c r="D1644" s="603" t="s">
        <v>840</v>
      </c>
      <c r="E1644" s="604">
        <v>0.70514590971035074</v>
      </c>
      <c r="F1644" s="605" t="s">
        <v>848</v>
      </c>
      <c r="G1644" s="618"/>
    </row>
    <row r="1645" spans="1:7" s="4" customFormat="1" x14ac:dyDescent="0.2">
      <c r="A1645" s="600" t="s">
        <v>926</v>
      </c>
      <c r="B1645" s="601">
        <v>0</v>
      </c>
      <c r="C1645" s="602">
        <v>0</v>
      </c>
      <c r="D1645" s="603" t="s">
        <v>840</v>
      </c>
      <c r="E1645" s="605" t="s">
        <v>848</v>
      </c>
      <c r="F1645" s="605" t="s">
        <v>848</v>
      </c>
      <c r="G1645" s="618"/>
    </row>
    <row r="1646" spans="1:7" s="4" customFormat="1" x14ac:dyDescent="0.2">
      <c r="A1646" s="600" t="s">
        <v>719</v>
      </c>
      <c r="B1646" s="601">
        <v>0</v>
      </c>
      <c r="C1646" s="602">
        <v>0</v>
      </c>
      <c r="D1646" s="603" t="s">
        <v>840</v>
      </c>
      <c r="E1646" s="605" t="s">
        <v>848</v>
      </c>
      <c r="F1646" s="605" t="s">
        <v>848</v>
      </c>
      <c r="G1646" s="618"/>
    </row>
    <row r="1647" spans="1:7" s="4" customFormat="1" x14ac:dyDescent="0.2">
      <c r="A1647" s="600" t="s">
        <v>720</v>
      </c>
      <c r="B1647" s="601">
        <v>0</v>
      </c>
      <c r="C1647" s="602">
        <v>0</v>
      </c>
      <c r="D1647" s="603" t="s">
        <v>840</v>
      </c>
      <c r="E1647" s="605" t="s">
        <v>848</v>
      </c>
      <c r="F1647" s="605" t="s">
        <v>848</v>
      </c>
      <c r="G1647" s="618"/>
    </row>
    <row r="1648" spans="1:7" s="4" customFormat="1" x14ac:dyDescent="0.2">
      <c r="A1648" s="600" t="s">
        <v>721</v>
      </c>
      <c r="B1648" s="601">
        <v>0</v>
      </c>
      <c r="C1648" s="602">
        <v>0</v>
      </c>
      <c r="D1648" s="603" t="s">
        <v>840</v>
      </c>
      <c r="E1648" s="605" t="s">
        <v>848</v>
      </c>
      <c r="F1648" s="605" t="s">
        <v>848</v>
      </c>
      <c r="G1648" s="618"/>
    </row>
    <row r="1649" spans="1:7" s="4" customFormat="1" x14ac:dyDescent="0.2">
      <c r="A1649" s="600" t="s">
        <v>722</v>
      </c>
      <c r="B1649" s="601">
        <v>0</v>
      </c>
      <c r="C1649" s="602">
        <v>0</v>
      </c>
      <c r="D1649" s="603" t="s">
        <v>840</v>
      </c>
      <c r="E1649" s="605" t="s">
        <v>848</v>
      </c>
      <c r="F1649" s="605" t="s">
        <v>848</v>
      </c>
      <c r="G1649" s="618"/>
    </row>
    <row r="1650" spans="1:7" s="4" customFormat="1" x14ac:dyDescent="0.2">
      <c r="A1650" s="600" t="s">
        <v>723</v>
      </c>
      <c r="B1650" s="601">
        <v>940.06295813041766</v>
      </c>
      <c r="C1650" s="602">
        <v>0.18696921374296288</v>
      </c>
      <c r="D1650" s="603" t="s">
        <v>840</v>
      </c>
      <c r="E1650" s="605" t="s">
        <v>848</v>
      </c>
      <c r="F1650" s="604">
        <v>1</v>
      </c>
      <c r="G1650" s="618"/>
    </row>
    <row r="1651" spans="1:7" s="4" customFormat="1" x14ac:dyDescent="0.2">
      <c r="A1651" s="600" t="s">
        <v>724</v>
      </c>
      <c r="B1651" s="601">
        <v>335.56835182592744</v>
      </c>
      <c r="C1651" s="602">
        <v>6.6741222335463368E-2</v>
      </c>
      <c r="D1651" s="603" t="s">
        <v>840</v>
      </c>
      <c r="E1651" s="605" t="s">
        <v>848</v>
      </c>
      <c r="F1651" s="605">
        <v>0.16026288389888677</v>
      </c>
      <c r="G1651" s="618"/>
    </row>
    <row r="1652" spans="1:7" s="4" customFormat="1" x14ac:dyDescent="0.2">
      <c r="A1652" s="600" t="s">
        <v>725</v>
      </c>
      <c r="B1652" s="607">
        <v>2.0447261961389782E-2</v>
      </c>
      <c r="C1652" s="602">
        <v>4.0667579325969609E-6</v>
      </c>
      <c r="D1652" s="603" t="s">
        <v>840</v>
      </c>
      <c r="E1652" s="605">
        <v>0.61970550234820998</v>
      </c>
      <c r="F1652" s="605" t="s">
        <v>848</v>
      </c>
      <c r="G1652" s="618"/>
    </row>
    <row r="1653" spans="1:7" s="4" customFormat="1" x14ac:dyDescent="0.2">
      <c r="A1653" s="600" t="s">
        <v>726</v>
      </c>
      <c r="B1653" s="601">
        <v>0</v>
      </c>
      <c r="C1653" s="602">
        <v>0</v>
      </c>
      <c r="D1653" s="603" t="s">
        <v>840</v>
      </c>
      <c r="E1653" s="605" t="s">
        <v>848</v>
      </c>
      <c r="F1653" s="605" t="s">
        <v>848</v>
      </c>
      <c r="G1653" s="618"/>
    </row>
    <row r="1654" spans="1:7" s="4" customFormat="1" x14ac:dyDescent="0.2">
      <c r="A1654" s="600" t="s">
        <v>727</v>
      </c>
      <c r="B1654" s="601">
        <v>0</v>
      </c>
      <c r="C1654" s="602">
        <v>0</v>
      </c>
      <c r="D1654" s="603" t="s">
        <v>840</v>
      </c>
      <c r="E1654" s="605" t="s">
        <v>848</v>
      </c>
      <c r="F1654" s="605" t="s">
        <v>848</v>
      </c>
      <c r="G1654" s="618"/>
    </row>
    <row r="1655" spans="1:7" s="4" customFormat="1" x14ac:dyDescent="0.2">
      <c r="A1655" s="600" t="s">
        <v>728</v>
      </c>
      <c r="B1655" s="601">
        <v>0</v>
      </c>
      <c r="C1655" s="602">
        <v>0</v>
      </c>
      <c r="D1655" s="603" t="s">
        <v>840</v>
      </c>
      <c r="E1655" s="605" t="s">
        <v>848</v>
      </c>
      <c r="F1655" s="605" t="s">
        <v>848</v>
      </c>
      <c r="G1655" s="618"/>
    </row>
    <row r="1656" spans="1:7" s="4" customFormat="1" x14ac:dyDescent="0.2">
      <c r="A1656" s="600" t="s">
        <v>729</v>
      </c>
      <c r="B1656" s="601">
        <v>0</v>
      </c>
      <c r="C1656" s="602">
        <v>0</v>
      </c>
      <c r="D1656" s="603" t="s">
        <v>840</v>
      </c>
      <c r="E1656" s="605" t="s">
        <v>848</v>
      </c>
      <c r="F1656" s="605" t="s">
        <v>848</v>
      </c>
      <c r="G1656" s="618"/>
    </row>
    <row r="1657" spans="1:7" s="4" customFormat="1" x14ac:dyDescent="0.2">
      <c r="A1657" s="596" t="s">
        <v>730</v>
      </c>
      <c r="B1657" s="597">
        <v>397.51068924657102</v>
      </c>
      <c r="C1657" s="598">
        <v>7.9060939887117321E-2</v>
      </c>
      <c r="D1657" s="1"/>
      <c r="G1657" s="618"/>
    </row>
    <row r="1658" spans="1:7" s="4" customFormat="1" x14ac:dyDescent="0.2">
      <c r="A1658" s="600" t="s">
        <v>925</v>
      </c>
      <c r="B1658" s="614">
        <v>0</v>
      </c>
      <c r="C1658" s="602">
        <v>0</v>
      </c>
      <c r="D1658" s="1"/>
      <c r="G1658" s="618"/>
    </row>
    <row r="1659" spans="1:7" s="4" customFormat="1" x14ac:dyDescent="0.2">
      <c r="A1659" s="600" t="s">
        <v>716</v>
      </c>
      <c r="B1659" s="614">
        <v>115.92768490473726</v>
      </c>
      <c r="C1659" s="602">
        <v>2.3056868596106995E-2</v>
      </c>
      <c r="D1659" s="1"/>
      <c r="G1659" s="618"/>
    </row>
    <row r="1660" spans="1:7" s="4" customFormat="1" x14ac:dyDescent="0.2">
      <c r="A1660" s="600" t="s">
        <v>717</v>
      </c>
      <c r="B1660" s="614">
        <v>22.956090920836264</v>
      </c>
      <c r="C1660" s="602">
        <v>4.5657391698708675E-3</v>
      </c>
      <c r="D1660" s="1"/>
    </row>
    <row r="1661" spans="1:7" s="4" customFormat="1" x14ac:dyDescent="0.2">
      <c r="A1661" s="600" t="s">
        <v>718</v>
      </c>
      <c r="B1661" s="614">
        <v>17.822737993800263</v>
      </c>
      <c r="C1661" s="602">
        <v>3.5447661038308532E-3</v>
      </c>
      <c r="D1661" s="1"/>
    </row>
    <row r="1662" spans="1:7" s="4" customFormat="1" x14ac:dyDescent="0.2">
      <c r="A1662" s="600" t="s">
        <v>926</v>
      </c>
      <c r="B1662" s="614">
        <v>0</v>
      </c>
      <c r="C1662" s="602">
        <v>0</v>
      </c>
      <c r="D1662" s="1"/>
    </row>
    <row r="1663" spans="1:7" s="4" customFormat="1" x14ac:dyDescent="0.2">
      <c r="A1663" s="600" t="s">
        <v>719</v>
      </c>
      <c r="B1663" s="614">
        <v>0.17513608262865604</v>
      </c>
      <c r="C1663" s="602">
        <v>3.4832832613919015E-5</v>
      </c>
      <c r="D1663" s="1"/>
    </row>
    <row r="1664" spans="1:7" s="4" customFormat="1" x14ac:dyDescent="0.2">
      <c r="A1664" s="600" t="s">
        <v>720</v>
      </c>
      <c r="B1664" s="614">
        <v>2.6004291943369999</v>
      </c>
      <c r="C1664" s="602">
        <v>5.1719961695584999E-4</v>
      </c>
      <c r="D1664" s="1"/>
    </row>
    <row r="1665" spans="1:7" s="4" customFormat="1" x14ac:dyDescent="0.2">
      <c r="A1665" s="600" t="s">
        <v>721</v>
      </c>
      <c r="B1665" s="614">
        <v>4.080241113624</v>
      </c>
      <c r="C1665" s="602">
        <v>8.1151955440643376E-4</v>
      </c>
      <c r="D1665" s="1"/>
    </row>
    <row r="1666" spans="1:7" s="4" customFormat="1" x14ac:dyDescent="0.2">
      <c r="A1666" s="600" t="s">
        <v>722</v>
      </c>
      <c r="B1666" s="614">
        <v>0</v>
      </c>
      <c r="C1666" s="602">
        <v>0</v>
      </c>
      <c r="D1666" s="1"/>
    </row>
    <row r="1667" spans="1:7" s="4" customFormat="1" x14ac:dyDescent="0.2">
      <c r="A1667" s="600" t="s">
        <v>723</v>
      </c>
      <c r="B1667" s="614">
        <v>174.53268786073372</v>
      </c>
      <c r="C1667" s="602">
        <v>3.4712823369474982E-2</v>
      </c>
      <c r="D1667" s="1"/>
    </row>
    <row r="1668" spans="1:7" s="4" customFormat="1" x14ac:dyDescent="0.2">
      <c r="A1668" s="600" t="s">
        <v>724</v>
      </c>
      <c r="B1668" s="614">
        <v>0</v>
      </c>
      <c r="C1668" s="602">
        <v>0</v>
      </c>
      <c r="D1668" s="1"/>
    </row>
    <row r="1669" spans="1:7" s="4" customFormat="1" x14ac:dyDescent="0.2">
      <c r="A1669" s="600" t="s">
        <v>725</v>
      </c>
      <c r="B1669" s="614">
        <v>0.71060544363848333</v>
      </c>
      <c r="C1669" s="602">
        <v>1.413323862295235E-4</v>
      </c>
      <c r="D1669" s="1"/>
    </row>
    <row r="1670" spans="1:7" s="4" customFormat="1" x14ac:dyDescent="0.2">
      <c r="A1670" s="600" t="s">
        <v>726</v>
      </c>
      <c r="B1670" s="614">
        <v>0</v>
      </c>
      <c r="C1670" s="602">
        <v>0</v>
      </c>
      <c r="D1670" s="1"/>
    </row>
    <row r="1671" spans="1:7" s="4" customFormat="1" x14ac:dyDescent="0.2">
      <c r="A1671" s="600" t="s">
        <v>727</v>
      </c>
      <c r="B1671" s="614">
        <v>0</v>
      </c>
      <c r="C1671" s="602">
        <v>0</v>
      </c>
      <c r="D1671" s="1"/>
    </row>
    <row r="1672" spans="1:7" s="4" customFormat="1" x14ac:dyDescent="0.2">
      <c r="A1672" s="600" t="s">
        <v>728</v>
      </c>
      <c r="B1672" s="614">
        <v>0</v>
      </c>
      <c r="C1672" s="602">
        <v>0</v>
      </c>
      <c r="D1672" s="1"/>
    </row>
    <row r="1673" spans="1:7" s="4" customFormat="1" x14ac:dyDescent="0.2">
      <c r="A1673" s="600" t="s">
        <v>729</v>
      </c>
      <c r="B1673" s="614">
        <v>58.705075732235358</v>
      </c>
      <c r="C1673" s="602">
        <v>1.1675858257627887E-2</v>
      </c>
      <c r="D1673" s="1"/>
    </row>
    <row r="1674" spans="1:7" s="4" customFormat="1" x14ac:dyDescent="0.2">
      <c r="A1674" s="596" t="s">
        <v>736</v>
      </c>
      <c r="B1674" s="597">
        <v>2633.5235008068234</v>
      </c>
      <c r="C1674" s="598">
        <v>0.5237817468084478</v>
      </c>
      <c r="D1674" s="1"/>
    </row>
    <row r="1675" spans="1:7" s="4" customFormat="1" x14ac:dyDescent="0.2">
      <c r="A1675" s="596" t="s">
        <v>737</v>
      </c>
      <c r="B1675" s="597">
        <v>2394.3788971931767</v>
      </c>
      <c r="C1675" s="598">
        <v>0.47621825319155225</v>
      </c>
      <c r="D1675" s="1"/>
    </row>
    <row r="1676" spans="1:7" s="4" customFormat="1" x14ac:dyDescent="0.2">
      <c r="A1676" s="610" t="s">
        <v>738</v>
      </c>
      <c r="B1676" s="597">
        <v>5027.9023980000002</v>
      </c>
      <c r="C1676" s="611">
        <v>1</v>
      </c>
      <c r="D1676" s="1"/>
      <c r="E1676" s="615"/>
    </row>
    <row r="1677" spans="1:7" s="4" customFormat="1" ht="48" customHeight="1" x14ac:dyDescent="0.2">
      <c r="A1677" s="617" t="s">
        <v>739</v>
      </c>
      <c r="B1677" s="617"/>
      <c r="C1677" s="617"/>
      <c r="D1677" s="617"/>
      <c r="E1677" s="617"/>
      <c r="F1677" s="617"/>
      <c r="G1677" s="617"/>
    </row>
    <row r="1678" spans="1:7" s="4" customFormat="1" x14ac:dyDescent="0.2">
      <c r="A1678" s="1"/>
      <c r="B1678" s="1"/>
      <c r="C1678" s="3"/>
      <c r="D1678" s="1"/>
    </row>
    <row r="1679" spans="1:7" s="4" customFormat="1" ht="15" x14ac:dyDescent="0.2">
      <c r="A1679" s="592" t="s">
        <v>930</v>
      </c>
      <c r="B1679" s="593"/>
      <c r="C1679" s="594"/>
      <c r="D1679" s="594"/>
      <c r="E1679" s="594"/>
      <c r="F1679" s="594"/>
      <c r="G1679" s="594"/>
    </row>
    <row r="1680" spans="1:7" s="4" customFormat="1" x14ac:dyDescent="0.2">
      <c r="A1680" s="619" t="s">
        <v>714</v>
      </c>
      <c r="B1680" s="621" t="s">
        <v>801</v>
      </c>
      <c r="C1680" s="622"/>
      <c r="D1680" s="623" t="s">
        <v>839</v>
      </c>
      <c r="E1680" s="625" t="s">
        <v>847</v>
      </c>
      <c r="F1680" s="625" t="s">
        <v>891</v>
      </c>
      <c r="G1680" s="625" t="s">
        <v>893</v>
      </c>
    </row>
    <row r="1681" spans="1:9" s="4" customFormat="1" ht="26.45" customHeight="1" x14ac:dyDescent="0.2">
      <c r="A1681" s="620"/>
      <c r="B1681" s="595" t="s">
        <v>799</v>
      </c>
      <c r="C1681" s="595" t="s">
        <v>747</v>
      </c>
      <c r="D1681" s="624"/>
      <c r="E1681" s="625"/>
      <c r="F1681" s="625"/>
      <c r="G1681" s="625"/>
    </row>
    <row r="1682" spans="1:9" s="4" customFormat="1" x14ac:dyDescent="0.2">
      <c r="A1682" s="596" t="s">
        <v>715</v>
      </c>
      <c r="B1682" s="597">
        <v>6830.3229387531719</v>
      </c>
      <c r="C1682" s="598">
        <v>0.84173130921394645</v>
      </c>
      <c r="D1682" s="599" t="s">
        <v>840</v>
      </c>
      <c r="E1682" s="598">
        <v>8.372626094412151E-3</v>
      </c>
      <c r="F1682" s="598">
        <v>0.73669386631859468</v>
      </c>
      <c r="G1682" s="598">
        <v>0.21995938258965153</v>
      </c>
      <c r="H1682" s="160"/>
      <c r="I1682" s="158"/>
    </row>
    <row r="1683" spans="1:9" s="4" customFormat="1" x14ac:dyDescent="0.2">
      <c r="A1683" s="600" t="s">
        <v>925</v>
      </c>
      <c r="B1683" s="601">
        <v>7.6320679999999988E-2</v>
      </c>
      <c r="C1683" s="602">
        <v>9.4053394652852958E-6</v>
      </c>
      <c r="D1683" s="603" t="s">
        <v>840</v>
      </c>
      <c r="E1683" s="604" t="s">
        <v>848</v>
      </c>
      <c r="F1683" s="605">
        <v>1</v>
      </c>
      <c r="G1683" s="604" t="s">
        <v>848</v>
      </c>
    </row>
    <row r="1684" spans="1:9" s="4" customFormat="1" x14ac:dyDescent="0.2">
      <c r="A1684" s="600" t="s">
        <v>716</v>
      </c>
      <c r="B1684" s="601">
        <v>1439.3209284178292</v>
      </c>
      <c r="C1684" s="602">
        <v>0.17737396903774028</v>
      </c>
      <c r="D1684" s="603" t="s">
        <v>840</v>
      </c>
      <c r="E1684" s="604">
        <v>2.3403853401041487E-2</v>
      </c>
      <c r="F1684" s="605" t="s">
        <v>848</v>
      </c>
      <c r="G1684" s="604">
        <v>0.98082795659896183</v>
      </c>
      <c r="H1684" s="160"/>
      <c r="I1684" s="606"/>
    </row>
    <row r="1685" spans="1:9" s="4" customFormat="1" x14ac:dyDescent="0.2">
      <c r="A1685" s="600" t="s">
        <v>717</v>
      </c>
      <c r="B1685" s="601">
        <v>100.34616374986703</v>
      </c>
      <c r="C1685" s="602">
        <v>1.2366107509872885E-2</v>
      </c>
      <c r="D1685" s="603" t="s">
        <v>840</v>
      </c>
      <c r="E1685" s="604" t="s">
        <v>848</v>
      </c>
      <c r="F1685" s="605" t="s">
        <v>848</v>
      </c>
      <c r="G1685" s="604" t="s">
        <v>848</v>
      </c>
    </row>
    <row r="1686" spans="1:9" s="4" customFormat="1" x14ac:dyDescent="0.2">
      <c r="A1686" s="600" t="s">
        <v>718</v>
      </c>
      <c r="B1686" s="601">
        <v>32.619983073349779</v>
      </c>
      <c r="C1686" s="602">
        <v>4.0199067167210126E-3</v>
      </c>
      <c r="D1686" s="603" t="s">
        <v>840</v>
      </c>
      <c r="E1686" s="604">
        <v>0.71820706789815836</v>
      </c>
      <c r="F1686" s="605" t="s">
        <v>848</v>
      </c>
      <c r="G1686" s="604" t="s">
        <v>848</v>
      </c>
    </row>
    <row r="1687" spans="1:9" s="4" customFormat="1" x14ac:dyDescent="0.2">
      <c r="A1687" s="600" t="s">
        <v>926</v>
      </c>
      <c r="B1687" s="601">
        <v>0</v>
      </c>
      <c r="C1687" s="602">
        <v>0</v>
      </c>
      <c r="D1687" s="603" t="s">
        <v>840</v>
      </c>
      <c r="E1687" s="604" t="s">
        <v>848</v>
      </c>
      <c r="F1687" s="605" t="s">
        <v>848</v>
      </c>
      <c r="G1687" s="604" t="s">
        <v>848</v>
      </c>
    </row>
    <row r="1688" spans="1:9" s="4" customFormat="1" x14ac:dyDescent="0.2">
      <c r="A1688" s="600" t="s">
        <v>719</v>
      </c>
      <c r="B1688" s="601">
        <v>0</v>
      </c>
      <c r="C1688" s="602">
        <v>0</v>
      </c>
      <c r="D1688" s="603" t="s">
        <v>840</v>
      </c>
      <c r="E1688" s="604" t="s">
        <v>848</v>
      </c>
      <c r="F1688" s="605" t="s">
        <v>848</v>
      </c>
      <c r="G1688" s="604" t="s">
        <v>848</v>
      </c>
    </row>
    <row r="1689" spans="1:9" s="4" customFormat="1" x14ac:dyDescent="0.2">
      <c r="A1689" s="600" t="s">
        <v>720</v>
      </c>
      <c r="B1689" s="601">
        <v>0</v>
      </c>
      <c r="C1689" s="602">
        <v>0</v>
      </c>
      <c r="D1689" s="603" t="s">
        <v>840</v>
      </c>
      <c r="E1689" s="604" t="s">
        <v>848</v>
      </c>
      <c r="F1689" s="605" t="s">
        <v>848</v>
      </c>
      <c r="G1689" s="604" t="s">
        <v>848</v>
      </c>
    </row>
    <row r="1690" spans="1:9" s="4" customFormat="1" x14ac:dyDescent="0.2">
      <c r="A1690" s="600" t="s">
        <v>721</v>
      </c>
      <c r="B1690" s="601">
        <v>0</v>
      </c>
      <c r="C1690" s="602">
        <v>0</v>
      </c>
      <c r="D1690" s="603" t="s">
        <v>840</v>
      </c>
      <c r="E1690" s="604" t="s">
        <v>848</v>
      </c>
      <c r="F1690" s="605" t="s">
        <v>848</v>
      </c>
      <c r="G1690" s="604" t="s">
        <v>848</v>
      </c>
    </row>
    <row r="1691" spans="1:9" s="4" customFormat="1" x14ac:dyDescent="0.2">
      <c r="A1691" s="600" t="s">
        <v>722</v>
      </c>
      <c r="B1691" s="601">
        <v>0</v>
      </c>
      <c r="C1691" s="602">
        <v>0</v>
      </c>
      <c r="D1691" s="603" t="s">
        <v>840</v>
      </c>
      <c r="E1691" s="604" t="s">
        <v>848</v>
      </c>
      <c r="F1691" s="605" t="s">
        <v>848</v>
      </c>
      <c r="G1691" s="604" t="s">
        <v>848</v>
      </c>
    </row>
    <row r="1692" spans="1:9" s="4" customFormat="1" x14ac:dyDescent="0.2">
      <c r="A1692" s="600" t="s">
        <v>723</v>
      </c>
      <c r="B1692" s="601">
        <v>5254.0874931769476</v>
      </c>
      <c r="C1692" s="602">
        <v>0.64748475057663324</v>
      </c>
      <c r="D1692" s="603" t="s">
        <v>840</v>
      </c>
      <c r="E1692" s="604" t="s">
        <v>848</v>
      </c>
      <c r="F1692" s="604">
        <v>0.9569866077810989</v>
      </c>
      <c r="G1692" s="604">
        <v>1.7256547688565202E-2</v>
      </c>
      <c r="H1692" s="160"/>
      <c r="I1692" s="606"/>
    </row>
    <row r="1693" spans="1:9" s="4" customFormat="1" x14ac:dyDescent="0.2">
      <c r="A1693" s="600" t="s">
        <v>724</v>
      </c>
      <c r="B1693" s="601">
        <v>0</v>
      </c>
      <c r="C1693" s="602">
        <v>0</v>
      </c>
      <c r="D1693" s="603" t="s">
        <v>840</v>
      </c>
      <c r="E1693" s="604" t="s">
        <v>848</v>
      </c>
      <c r="F1693" s="605" t="s">
        <v>848</v>
      </c>
      <c r="G1693" s="604" t="s">
        <v>848</v>
      </c>
    </row>
    <row r="1694" spans="1:9" s="4" customFormat="1" x14ac:dyDescent="0.2">
      <c r="A1694" s="600" t="s">
        <v>725</v>
      </c>
      <c r="B1694" s="601">
        <v>0.34024295077920003</v>
      </c>
      <c r="C1694" s="602">
        <v>4.1929663791632003E-5</v>
      </c>
      <c r="D1694" s="603" t="s">
        <v>840</v>
      </c>
      <c r="E1694" s="604">
        <v>0.21802557953637092</v>
      </c>
      <c r="F1694" s="604">
        <v>0.78197442046362908</v>
      </c>
      <c r="G1694" s="604" t="s">
        <v>848</v>
      </c>
    </row>
    <row r="1695" spans="1:9" s="4" customFormat="1" x14ac:dyDescent="0.2">
      <c r="A1695" s="600" t="s">
        <v>726</v>
      </c>
      <c r="B1695" s="601">
        <v>3.2914825228503997</v>
      </c>
      <c r="C1695" s="602">
        <v>4.0562414369816512E-4</v>
      </c>
      <c r="D1695" s="603" t="s">
        <v>840</v>
      </c>
      <c r="E1695" s="604" t="s">
        <v>848</v>
      </c>
      <c r="F1695" s="605">
        <v>1</v>
      </c>
      <c r="G1695" s="604" t="s">
        <v>848</v>
      </c>
    </row>
    <row r="1696" spans="1:9" s="4" customFormat="1" x14ac:dyDescent="0.2">
      <c r="A1696" s="600" t="s">
        <v>727</v>
      </c>
      <c r="B1696" s="601">
        <v>0</v>
      </c>
      <c r="C1696" s="602">
        <v>0</v>
      </c>
      <c r="D1696" s="603" t="s">
        <v>840</v>
      </c>
      <c r="E1696" s="604" t="s">
        <v>848</v>
      </c>
      <c r="F1696" s="605" t="s">
        <v>848</v>
      </c>
      <c r="G1696" s="604" t="s">
        <v>848</v>
      </c>
    </row>
    <row r="1697" spans="1:7" s="4" customFormat="1" x14ac:dyDescent="0.2">
      <c r="A1697" s="600" t="s">
        <v>728</v>
      </c>
      <c r="B1697" s="601">
        <v>0.24032418154804502</v>
      </c>
      <c r="C1697" s="602">
        <v>2.961622602387998E-5</v>
      </c>
      <c r="D1697" s="603" t="s">
        <v>840</v>
      </c>
      <c r="E1697" s="604" t="s">
        <v>848</v>
      </c>
      <c r="F1697" s="605">
        <v>0.54835258858732205</v>
      </c>
      <c r="G1697" s="604" t="s">
        <v>848</v>
      </c>
    </row>
    <row r="1698" spans="1:7" s="4" customFormat="1" x14ac:dyDescent="0.2">
      <c r="A1698" s="600" t="s">
        <v>729</v>
      </c>
      <c r="B1698" s="601">
        <v>0</v>
      </c>
      <c r="C1698" s="602">
        <v>0</v>
      </c>
      <c r="D1698" s="603" t="s">
        <v>840</v>
      </c>
      <c r="E1698" s="604" t="s">
        <v>848</v>
      </c>
      <c r="F1698" s="605" t="s">
        <v>848</v>
      </c>
      <c r="G1698" s="604" t="s">
        <v>848</v>
      </c>
    </row>
    <row r="1699" spans="1:7" s="4" customFormat="1" x14ac:dyDescent="0.2">
      <c r="A1699" s="596" t="s">
        <v>730</v>
      </c>
      <c r="B1699" s="597">
        <v>990.23902246666398</v>
      </c>
      <c r="C1699" s="598">
        <v>0.12203159298464386</v>
      </c>
      <c r="D1699" s="1"/>
    </row>
    <row r="1700" spans="1:7" s="4" customFormat="1" x14ac:dyDescent="0.2">
      <c r="A1700" s="600" t="s">
        <v>925</v>
      </c>
      <c r="B1700" s="601">
        <v>0</v>
      </c>
      <c r="C1700" s="602">
        <v>0</v>
      </c>
      <c r="D1700" s="1"/>
    </row>
    <row r="1701" spans="1:7" s="4" customFormat="1" x14ac:dyDescent="0.2">
      <c r="A1701" s="600" t="s">
        <v>716</v>
      </c>
      <c r="B1701" s="601">
        <v>227.85321876844068</v>
      </c>
      <c r="C1701" s="602">
        <v>2.8079373385759925E-2</v>
      </c>
      <c r="D1701" s="1"/>
    </row>
    <row r="1702" spans="1:7" s="4" customFormat="1" x14ac:dyDescent="0.2">
      <c r="A1702" s="600" t="s">
        <v>717</v>
      </c>
      <c r="B1702" s="601">
        <v>0.38696776138297356</v>
      </c>
      <c r="C1702" s="602">
        <v>4.7687771622689747E-5</v>
      </c>
      <c r="D1702" s="1"/>
    </row>
    <row r="1703" spans="1:7" s="4" customFormat="1" x14ac:dyDescent="0.2">
      <c r="A1703" s="600" t="s">
        <v>718</v>
      </c>
      <c r="B1703" s="601">
        <v>11.402660994734324</v>
      </c>
      <c r="C1703" s="602">
        <v>1.4052010210475593E-3</v>
      </c>
      <c r="D1703" s="1"/>
    </row>
    <row r="1704" spans="1:7" s="4" customFormat="1" x14ac:dyDescent="0.2">
      <c r="A1704" s="600" t="s">
        <v>926</v>
      </c>
      <c r="B1704" s="601">
        <v>0</v>
      </c>
      <c r="C1704" s="602">
        <v>0</v>
      </c>
      <c r="D1704" s="1"/>
    </row>
    <row r="1705" spans="1:7" s="4" customFormat="1" x14ac:dyDescent="0.2">
      <c r="A1705" s="600" t="s">
        <v>719</v>
      </c>
      <c r="B1705" s="601">
        <v>0.14010050809999999</v>
      </c>
      <c r="C1705" s="602">
        <v>1.726521354290151E-5</v>
      </c>
      <c r="D1705" s="1"/>
    </row>
    <row r="1706" spans="1:7" s="4" customFormat="1" x14ac:dyDescent="0.2">
      <c r="A1706" s="600" t="s">
        <v>720</v>
      </c>
      <c r="B1706" s="601">
        <v>1.248374881278</v>
      </c>
      <c r="C1706" s="602">
        <v>1.5384283182952275E-4</v>
      </c>
      <c r="D1706" s="1"/>
    </row>
    <row r="1707" spans="1:7" s="4" customFormat="1" x14ac:dyDescent="0.2">
      <c r="A1707" s="600" t="s">
        <v>721</v>
      </c>
      <c r="B1707" s="601">
        <v>0.79955817103500004</v>
      </c>
      <c r="C1707" s="602">
        <v>9.8533137032149313E-5</v>
      </c>
      <c r="D1707" s="1"/>
    </row>
    <row r="1708" spans="1:7" s="4" customFormat="1" x14ac:dyDescent="0.2">
      <c r="A1708" s="600" t="s">
        <v>722</v>
      </c>
      <c r="B1708" s="601">
        <v>0</v>
      </c>
      <c r="C1708" s="602">
        <v>0</v>
      </c>
      <c r="D1708" s="1"/>
    </row>
    <row r="1709" spans="1:7" s="4" customFormat="1" x14ac:dyDescent="0.2">
      <c r="A1709" s="600" t="s">
        <v>723</v>
      </c>
      <c r="B1709" s="601">
        <v>737.50007872886351</v>
      </c>
      <c r="C1709" s="602">
        <v>9.0885440173221643E-2</v>
      </c>
      <c r="D1709" s="1"/>
    </row>
    <row r="1710" spans="1:7" s="4" customFormat="1" x14ac:dyDescent="0.2">
      <c r="A1710" s="600" t="s">
        <v>724</v>
      </c>
      <c r="B1710" s="601">
        <v>0</v>
      </c>
      <c r="C1710" s="602">
        <v>0</v>
      </c>
      <c r="D1710" s="1"/>
    </row>
    <row r="1711" spans="1:7" s="4" customFormat="1" x14ac:dyDescent="0.2">
      <c r="A1711" s="600" t="s">
        <v>725</v>
      </c>
      <c r="B1711" s="601">
        <v>8.9735277921198708</v>
      </c>
      <c r="C1711" s="602">
        <v>1.1058480491271756E-3</v>
      </c>
      <c r="D1711" s="1"/>
    </row>
    <row r="1712" spans="1:7" s="4" customFormat="1" x14ac:dyDescent="0.2">
      <c r="A1712" s="600" t="s">
        <v>726</v>
      </c>
      <c r="B1712" s="601">
        <v>0.52620158550960017</v>
      </c>
      <c r="C1712" s="602">
        <v>6.4846179815079461E-5</v>
      </c>
      <c r="D1712" s="1"/>
    </row>
    <row r="1713" spans="1:7" s="4" customFormat="1" x14ac:dyDescent="0.2">
      <c r="A1713" s="600" t="s">
        <v>727</v>
      </c>
      <c r="B1713" s="601">
        <v>0</v>
      </c>
      <c r="C1713" s="602">
        <v>0</v>
      </c>
      <c r="D1713" s="1"/>
    </row>
    <row r="1714" spans="1:7" s="4" customFormat="1" x14ac:dyDescent="0.2">
      <c r="A1714" s="600" t="s">
        <v>728</v>
      </c>
      <c r="B1714" s="601">
        <v>2.9103830456733702E-17</v>
      </c>
      <c r="C1714" s="602">
        <v>3.5865954703979277E-21</v>
      </c>
      <c r="D1714" s="1"/>
    </row>
    <row r="1715" spans="1:7" s="4" customFormat="1" x14ac:dyDescent="0.2">
      <c r="A1715" s="600" t="s">
        <v>729</v>
      </c>
      <c r="B1715" s="601">
        <v>1.4083332752</v>
      </c>
      <c r="C1715" s="602">
        <v>1.7355522164520885E-4</v>
      </c>
      <c r="D1715" s="1"/>
    </row>
    <row r="1716" spans="1:7" s="4" customFormat="1" x14ac:dyDescent="0.2">
      <c r="A1716" s="596" t="s">
        <v>740</v>
      </c>
      <c r="B1716" s="597">
        <v>7820.5619612198361</v>
      </c>
      <c r="C1716" s="598">
        <v>0.96376290219859029</v>
      </c>
      <c r="D1716" s="1"/>
    </row>
    <row r="1717" spans="1:7" s="4" customFormat="1" x14ac:dyDescent="0.2">
      <c r="A1717" s="596" t="s">
        <v>741</v>
      </c>
      <c r="B1717" s="597">
        <v>294.04998678016364</v>
      </c>
      <c r="C1717" s="598">
        <v>3.6237097801409698E-2</v>
      </c>
      <c r="D1717" s="1"/>
    </row>
    <row r="1718" spans="1:7" s="4" customFormat="1" x14ac:dyDescent="0.2">
      <c r="A1718" s="610" t="s">
        <v>742</v>
      </c>
      <c r="B1718" s="597">
        <v>8114.6119479999998</v>
      </c>
      <c r="C1718" s="611">
        <v>1</v>
      </c>
      <c r="D1718" s="1"/>
    </row>
    <row r="1719" spans="1:7" customFormat="1" ht="40.15" customHeight="1" x14ac:dyDescent="0.25">
      <c r="A1719" s="617" t="s">
        <v>743</v>
      </c>
      <c r="B1719" s="617"/>
      <c r="C1719" s="617"/>
      <c r="D1719" s="617"/>
      <c r="E1719" s="617"/>
      <c r="F1719" s="617"/>
      <c r="G1719" s="617"/>
    </row>
  </sheetData>
  <mergeCells count="155">
    <mergeCell ref="A1543:F1543"/>
    <mergeCell ref="A1547:E1547"/>
    <mergeCell ref="A1582:E1582"/>
    <mergeCell ref="A1577:F1577"/>
    <mergeCell ref="A1531:F1531"/>
    <mergeCell ref="A1156:A1157"/>
    <mergeCell ref="A1152:A1153"/>
    <mergeCell ref="A1301:F1301"/>
    <mergeCell ref="A1173:A1174"/>
    <mergeCell ref="A1181:A1182"/>
    <mergeCell ref="A1185:A1186"/>
    <mergeCell ref="A1294:F1294"/>
    <mergeCell ref="A1291:F1291"/>
    <mergeCell ref="A1293:F1293"/>
    <mergeCell ref="A1307:F1307"/>
    <mergeCell ref="A1292:F1292"/>
    <mergeCell ref="A1309:F1309"/>
    <mergeCell ref="A1308:F1308"/>
    <mergeCell ref="A1248:F1248"/>
    <mergeCell ref="A1530:F1530"/>
    <mergeCell ref="A1529:F1529"/>
    <mergeCell ref="A1510:F1510"/>
    <mergeCell ref="A1411:A1412"/>
    <mergeCell ref="A1528:F1528"/>
    <mergeCell ref="A1148:A1149"/>
    <mergeCell ref="A1365:A1366"/>
    <mergeCell ref="A1357:F1357"/>
    <mergeCell ref="A1358:F1358"/>
    <mergeCell ref="A801:F801"/>
    <mergeCell ref="A1177:A1178"/>
    <mergeCell ref="A1123:A1124"/>
    <mergeCell ref="A1144:A1145"/>
    <mergeCell ref="A979:F979"/>
    <mergeCell ref="A980:F980"/>
    <mergeCell ref="A982:F982"/>
    <mergeCell ref="A978:F978"/>
    <mergeCell ref="A983:F983"/>
    <mergeCell ref="A819:F819"/>
    <mergeCell ref="A986:F986"/>
    <mergeCell ref="A862:F862"/>
    <mergeCell ref="A803:F803"/>
    <mergeCell ref="A1136:A1137"/>
    <mergeCell ref="A817:F817"/>
    <mergeCell ref="A861:F861"/>
    <mergeCell ref="A860:F860"/>
    <mergeCell ref="A818:E818"/>
    <mergeCell ref="A1119:A1120"/>
    <mergeCell ref="A1115:A1116"/>
    <mergeCell ref="A206:E206"/>
    <mergeCell ref="A75:F75"/>
    <mergeCell ref="A121:E121"/>
    <mergeCell ref="A22:E22"/>
    <mergeCell ref="A122:E122"/>
    <mergeCell ref="A138:F138"/>
    <mergeCell ref="A48:F48"/>
    <mergeCell ref="A34:E34"/>
    <mergeCell ref="A33:E33"/>
    <mergeCell ref="A353:E353"/>
    <mergeCell ref="A784:F784"/>
    <mergeCell ref="A799:F799"/>
    <mergeCell ref="A359:E359"/>
    <mergeCell ref="A360:E360"/>
    <mergeCell ref="A404:F404"/>
    <mergeCell ref="A725:F725"/>
    <mergeCell ref="A1034:F1034"/>
    <mergeCell ref="A989:F989"/>
    <mergeCell ref="A990:F990"/>
    <mergeCell ref="A804:F804"/>
    <mergeCell ref="A841:F841"/>
    <mergeCell ref="A984:F984"/>
    <mergeCell ref="A1010:F1010"/>
    <mergeCell ref="A869:F869"/>
    <mergeCell ref="A991:F991"/>
    <mergeCell ref="A1508:F1508"/>
    <mergeCell ref="A1467:F1467"/>
    <mergeCell ref="A1507:F1507"/>
    <mergeCell ref="A1405:A1406"/>
    <mergeCell ref="A1390:A1391"/>
    <mergeCell ref="A1392:A1393"/>
    <mergeCell ref="A1394:A1395"/>
    <mergeCell ref="A1396:A1397"/>
    <mergeCell ref="A1413:A1414"/>
    <mergeCell ref="A1451:E1451"/>
    <mergeCell ref="A1591:F1591"/>
    <mergeCell ref="A49:F49"/>
    <mergeCell ref="A1369:A1370"/>
    <mergeCell ref="A1373:A1374"/>
    <mergeCell ref="A1377:A1378"/>
    <mergeCell ref="A1403:A1404"/>
    <mergeCell ref="A1165:A1166"/>
    <mergeCell ref="A1356:F1356"/>
    <mergeCell ref="A1169:A1170"/>
    <mergeCell ref="A1407:A1408"/>
    <mergeCell ref="A1409:A1410"/>
    <mergeCell ref="A832:F832"/>
    <mergeCell ref="A840:F840"/>
    <mergeCell ref="A853:F853"/>
    <mergeCell ref="A1004:F1004"/>
    <mergeCell ref="A1509:F1509"/>
    <mergeCell ref="A992:F992"/>
    <mergeCell ref="A1140:A1141"/>
    <mergeCell ref="A987:F987"/>
    <mergeCell ref="A1110:F1110"/>
    <mergeCell ref="A1104:E1104"/>
    <mergeCell ref="A1109:F1109"/>
    <mergeCell ref="A988:F988"/>
    <mergeCell ref="A981:F981"/>
    <mergeCell ref="A1596:A1597"/>
    <mergeCell ref="B1596:C1596"/>
    <mergeCell ref="F1596:F1597"/>
    <mergeCell ref="G1596:G1597"/>
    <mergeCell ref="D1596:D1597"/>
    <mergeCell ref="E1596:E1597"/>
    <mergeCell ref="A1635:G1635"/>
    <mergeCell ref="A1:F1"/>
    <mergeCell ref="A1127:A1128"/>
    <mergeCell ref="A174:F174"/>
    <mergeCell ref="A197:E197"/>
    <mergeCell ref="A215:E215"/>
    <mergeCell ref="A985:F985"/>
    <mergeCell ref="A1045:F1045"/>
    <mergeCell ref="A1032:F1032"/>
    <mergeCell ref="A802:F802"/>
    <mergeCell ref="A41:F41"/>
    <mergeCell ref="A398:F398"/>
    <mergeCell ref="A377:F377"/>
    <mergeCell ref="A153:F153"/>
    <mergeCell ref="A800:F800"/>
    <mergeCell ref="A98:F98"/>
    <mergeCell ref="A120:F120"/>
    <mergeCell ref="A76:F76"/>
    <mergeCell ref="A1638:A1639"/>
    <mergeCell ref="B1638:C1638"/>
    <mergeCell ref="D1638:D1639"/>
    <mergeCell ref="E1638:E1639"/>
    <mergeCell ref="F1638:F1639"/>
    <mergeCell ref="G1638:G1639"/>
    <mergeCell ref="G1640:G1641"/>
    <mergeCell ref="G1642:G1643"/>
    <mergeCell ref="G1644:G1645"/>
    <mergeCell ref="A1719:G1719"/>
    <mergeCell ref="G1646:G1647"/>
    <mergeCell ref="G1648:G1649"/>
    <mergeCell ref="G1650:G1651"/>
    <mergeCell ref="G1652:G1653"/>
    <mergeCell ref="G1654:G1655"/>
    <mergeCell ref="G1656:G1657"/>
    <mergeCell ref="A1677:G1677"/>
    <mergeCell ref="A1680:A1681"/>
    <mergeCell ref="B1680:C1680"/>
    <mergeCell ref="D1680:D1681"/>
    <mergeCell ref="E1680:E1681"/>
    <mergeCell ref="F1680:F1681"/>
    <mergeCell ref="G1680:G1681"/>
    <mergeCell ref="G1658:G1659"/>
  </mergeCells>
  <pageMargins left="0.23622047244094491" right="0.23622047244094491" top="0.74803149606299213" bottom="0.74803149606299213" header="0.31496062992125984" footer="0.31496062992125984"/>
  <pageSetup paperSize="9" scale="64" fitToHeight="0" orientation="landscape" r:id="rId1"/>
  <headerFooter differentFirst="1">
    <oddFooter>&amp;CPagina &amp;P di &amp;N</oddFooter>
    <firstFooter>&amp;CPagina &amp;P di &amp;N</firstFooter>
  </headerFooter>
  <rowBreaks count="50" manualBreakCount="50">
    <brk id="23" max="7" man="1"/>
    <brk id="42" max="7" man="1"/>
    <brk id="76" max="7" man="1"/>
    <brk id="100" max="7" man="1"/>
    <brk id="122" max="7" man="1"/>
    <brk id="141" max="7" man="1"/>
    <brk id="174" max="7" man="1"/>
    <brk id="199" max="7" man="1"/>
    <brk id="234" max="7" man="1"/>
    <brk id="272" max="7" man="1"/>
    <brk id="297" max="7" man="1"/>
    <brk id="318" max="7" man="1"/>
    <brk id="362" max="7" man="1"/>
    <brk id="406" max="7" man="1"/>
    <brk id="446" max="7" man="1"/>
    <brk id="486" max="7" man="1"/>
    <brk id="526" max="7" man="1"/>
    <brk id="566" max="7" man="1"/>
    <brk id="606" max="7" man="1"/>
    <brk id="646" max="7" man="1"/>
    <brk id="686" max="7" man="1"/>
    <brk id="707" max="7" man="1"/>
    <brk id="732" max="7" man="1"/>
    <brk id="784" max="7" man="1"/>
    <brk id="805" max="7" man="1"/>
    <brk id="841" max="7" man="1"/>
    <brk id="871" max="7" man="1"/>
    <brk id="914" max="7" man="1"/>
    <brk id="951" max="7" man="1"/>
    <brk id="977" max="7" man="1"/>
    <brk id="993" max="7" man="1"/>
    <brk id="1035" max="7" man="1"/>
    <brk id="1071" max="7" man="1"/>
    <brk id="1111" max="7" man="1"/>
    <brk id="1161" max="7" man="1"/>
    <brk id="1201" max="7" man="1"/>
    <brk id="1232" max="7" man="1"/>
    <brk id="1251" max="7" man="1"/>
    <brk id="1296" max="7" man="1"/>
    <brk id="1310" max="7" man="1"/>
    <brk id="1361" max="7" man="1"/>
    <brk id="1399" max="7" man="1"/>
    <brk id="1451" max="7" man="1"/>
    <brk id="1477" max="7" man="1"/>
    <brk id="1511" max="7" man="1"/>
    <brk id="1549" max="7" man="1"/>
    <brk id="1577" max="7" man="1"/>
    <brk id="1591" max="7" man="1"/>
    <brk id="1635" max="7" man="1"/>
    <brk id="1677"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c J F p V r b T a q 2 l A A A A 9 g A A A B I A H A B D b 2 5 m a W c v U G F j a 2 F n Z S 5 4 b W w g o h g A K K A U A A A A A A A A A A A A A A A A A A A A A A A A A A A A h Y 8 x D o I w G I W v Q r r T F k w M k p 8 y O J l I Y q I x r k 2 p p R G K o c V y N w e P 5 B X E K O r m + L 7 3 D e / d r z f I h 6 Y O L r K z u j U Z i j B F g T S i L b V R G e r d M U x Q z m D D x Y k r G Y y y s e l g y w x V z p 1 T Q r z 3 2 M 9 w 2 y k S U x q R Q 7 H e i k o 2 H H 1 k / V 8 O t b G O G y E R g / 1 r D I t x R B O 8 S O a Y A p k g F N p 8 h X j c + 2 x / I C z 7 2 v W d Z N q F q x 2 Q K Q J 5 f 2 A P U E s D B B Q A A g A I A H C R a 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k W l W K I p H u A 4 A A A A R A A A A E w A c A E Z v c m 1 1 b G F z L 1 N l Y 3 R p b 2 4 x L m 0 g o h g A K K A U A A A A A A A A A A A A A A A A A A A A A A A A A A A A K 0 5 N L s n M z 1 M I h t C G 1 g B Q S w E C L Q A U A A I A C A B w k W l W t t N q r a U A A A D 2 A A A A E g A A A A A A A A A A A A A A A A A A A A A A Q 2 9 u Z m l n L 1 B h Y 2 t h Z 2 U u e G 1 s U E s B A i 0 A F A A C A A g A c J F p V g / K 6 a u k A A A A 6 Q A A A B M A A A A A A A A A A A A A A A A A 8 Q A A A F t D b 2 5 0 Z W 5 0 X 1 R 5 c G V z X S 5 4 b W x Q S w E C L Q A U A A I A C A B w k W l 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l n B X f W l Q 0 a D 0 X p r t J V W 9 g A A A A A C A A A A A A A D Z g A A w A A A A B A A A A D 1 z P l n p j J I U L Y a N j X D K c W d A A A A A A S A A A C g A A A A E A A A A N L 5 m a t 4 t h T D X g 2 g / J i 6 K 4 t Q A A A A X Y d T 1 Q 7 i H m t q p + L 7 3 A f V R I 9 B m p e d y v 0 / 4 5 s r U z E o m q C d n s T b H X Z 6 8 o y a P L S k C M Y T h g P 7 X M 0 Q a h g 3 O R 8 5 9 v j 5 k y 6 9 N q d q 4 c + S v Y J C I J m v O 3 c U A A A A 0 9 v a B d 0 + D u 8 g C 6 I P i w E K 3 Y Y N R P E = < / D a t a M a s h u p > 
</file>

<file path=customXml/item2.xml><?xml version="1.0" encoding="utf-8"?>
<p:properties xmlns:p="http://schemas.microsoft.com/office/2006/metadata/properties" xmlns:xsi="http://www.w3.org/2001/XMLSchema-instance" xmlns:pc="http://schemas.microsoft.com/office/infopath/2007/PartnerControls">
  <documentManagement>
    <Datacreazione xmlns="b4343ae7-3c3a-4215-8600-6057e18ff5af">2021-02-10T11:55:40+00:00</Datacreazione>
    <TaxCatchAll xmlns="e0002c14-e6d6-424c-bc4b-138a447eb345" xsi:nil="true"/>
    <lcf76f155ced4ddcb4097134ff3c332f xmlns="b4343ae7-3c3a-4215-8600-6057e18ff5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366E4CA55604B43AC1FD8AC4711B19B" ma:contentTypeVersion="17" ma:contentTypeDescription="Creare un nuovo documento." ma:contentTypeScope="" ma:versionID="481a8cb7ba3c953edbb94a88c709e736">
  <xsd:schema xmlns:xsd="http://www.w3.org/2001/XMLSchema" xmlns:xs="http://www.w3.org/2001/XMLSchema" xmlns:p="http://schemas.microsoft.com/office/2006/metadata/properties" xmlns:ns2="b4343ae7-3c3a-4215-8600-6057e18ff5af" xmlns:ns3="e0002c14-e6d6-424c-bc4b-138a447eb345" targetNamespace="http://schemas.microsoft.com/office/2006/metadata/properties" ma:root="true" ma:fieldsID="84448f1be3f3acafae62136715cd2cb7" ns2:_="" ns3:_="">
    <xsd:import namespace="b4343ae7-3c3a-4215-8600-6057e18ff5af"/>
    <xsd:import namespace="e0002c14-e6d6-424c-bc4b-138a447eb34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Datacreazion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43ae7-3c3a-4215-8600-6057e18ff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Datacreazione" ma:index="11" nillable="true" ma:displayName="Data creazione" ma:default="[today]" ma:format="DateTime" ma:internalName="Datacreazion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2f0c148f-5ca2-4a38-b716-16d776545e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002c14-e6d6-424c-bc4b-138a447eb34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e7b9b1c-30e4-4b16-873f-334a5af3a4f8}" ma:internalName="TaxCatchAll" ma:showField="CatchAllData" ma:web="e0002c14-e6d6-424c-bc4b-138a447eb34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B09033-231A-4945-96E7-5A66B523D7F8}">
  <ds:schemaRefs>
    <ds:schemaRef ds:uri="http://schemas.microsoft.com/DataMashup"/>
  </ds:schemaRefs>
</ds:datastoreItem>
</file>

<file path=customXml/itemProps2.xml><?xml version="1.0" encoding="utf-8"?>
<ds:datastoreItem xmlns:ds="http://schemas.openxmlformats.org/officeDocument/2006/customXml" ds:itemID="{F8B18189-2558-419F-88FA-5747FBF8A08B}">
  <ds:schemaRefs>
    <ds:schemaRef ds:uri="http://purl.org/dc/elements/1.1/"/>
    <ds:schemaRef ds:uri="e0002c14-e6d6-424c-bc4b-138a447eb345"/>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b4343ae7-3c3a-4215-8600-6057e18ff5af"/>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9FDFCCD6-2996-498A-8C43-1887EB95F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343ae7-3c3a-4215-8600-6057e18ff5af"/>
    <ds:schemaRef ds:uri="e0002c14-e6d6-424c-bc4b-138a447eb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C7CC19-F8C6-4127-85FF-3349A35843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KPI PERFORMANCE</vt:lpstr>
      <vt:lpstr>'KPI PERFORMANCE'!Area_stampa</vt:lpstr>
      <vt:lpstr>'KPI PERFORMANCE'!Titoli_stampa</vt:lpstr>
    </vt:vector>
  </TitlesOfParts>
  <Manager/>
  <Company>Salini Impregilo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l.terminiello@fsitaliane.it</dc:creator>
  <cp:keywords/>
  <dc:description/>
  <cp:lastModifiedBy>BALDASSI SONIA</cp:lastModifiedBy>
  <cp:revision/>
  <dcterms:created xsi:type="dcterms:W3CDTF">2017-03-31T08:49:06Z</dcterms:created>
  <dcterms:modified xsi:type="dcterms:W3CDTF">2023-06-01T11:28:54Z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0x0101005366E4CA55604B43AC1FD8AC4711B19B</vt:lpwstr>
  </property>
  <property fmtid="{D5CDD505-2E9C-101B-9397-08002B2CF9AE}" pid="3" name="MSIP_Label_133541d5-4c43-48c9-9696-2967ab9bd00f_Enabled">
    <vt:lpwstr>True</vt:lpwstr>
  </property>
  <property fmtid="{D5CDD505-2E9C-101B-9397-08002B2CF9AE}" pid="4" name="MSIP_Label_133541d5-4c43-48c9-9696-2967ab9bd00f_SiteId">
    <vt:lpwstr>4c8a6547-459a-4b75-a3dc-f66efe3e9c4e</vt:lpwstr>
  </property>
  <property fmtid="{D5CDD505-2E9C-101B-9397-08002B2CF9AE}" pid="5" name="MSIP_Label_133541d5-4c43-48c9-9696-2967ab9bd00f_Owner">
    <vt:lpwstr>4931782@fsitaliane.it</vt:lpwstr>
  </property>
  <property fmtid="{D5CDD505-2E9C-101B-9397-08002B2CF9AE}" pid="6" name="MSIP_Label_133541d5-4c43-48c9-9696-2967ab9bd00f_SetDate">
    <vt:lpwstr>2021-03-01T16:02:59.0707327Z</vt:lpwstr>
  </property>
  <property fmtid="{D5CDD505-2E9C-101B-9397-08002B2CF9AE}" pid="7" name="MSIP_Label_133541d5-4c43-48c9-9696-2967ab9bd00f_Name">
    <vt:lpwstr>Ad Uso Interno</vt:lpwstr>
  </property>
  <property fmtid="{D5CDD505-2E9C-101B-9397-08002B2CF9AE}" pid="8" name="MSIP_Label_133541d5-4c43-48c9-9696-2967ab9bd00f_Application">
    <vt:lpwstr>Microsoft Azure Information Protection</vt:lpwstr>
  </property>
  <property fmtid="{D5CDD505-2E9C-101B-9397-08002B2CF9AE}" pid="9" name="MSIP_Label_133541d5-4c43-48c9-9696-2967ab9bd00f_ActionId">
    <vt:lpwstr>55e938c5-02fd-4a0c-89ea-6f9e35ac4599</vt:lpwstr>
  </property>
  <property fmtid="{D5CDD505-2E9C-101B-9397-08002B2CF9AE}" pid="10" name="MSIP_Label_133541d5-4c43-48c9-9696-2967ab9bd00f_Extended_MSFT_Method">
    <vt:lpwstr>Manual</vt:lpwstr>
  </property>
  <property fmtid="{D5CDD505-2E9C-101B-9397-08002B2CF9AE}" pid="11" name="Sensitivity">
    <vt:lpwstr>Ad Uso Interno</vt:lpwstr>
  </property>
  <property fmtid="{D5CDD505-2E9C-101B-9397-08002B2CF9AE}" pid="12" name="MediaServiceImageTags">
    <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ies>
</file>